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bout" sheetId="1" r:id="rId3"/>
    <sheet state="visible" name="Active" sheetId="2" r:id="rId4"/>
  </sheets>
  <definedNames>
    <definedName hidden="1" localSheetId="1" name="_xlnm._FilterDatabase">Active!$A$2:$Z$601</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Cottonwood Technology Fund
	-Alain le Loux
----
www.cottonwoodtechnologyfund.com
	-Alain le Loux</t>
      </text>
    </comment>
  </commentList>
</comments>
</file>

<file path=xl/comments2.xml><?xml version="1.0" encoding="utf-8"?>
<comments xmlns:r="http://schemas.openxmlformats.org/officeDocument/2006/relationships" xmlns="http://schemas.openxmlformats.org/spreadsheetml/2006/main">
  <authors>
    <author/>
  </authors>
  <commentList>
    <comment authorId="0" ref="B70">
      <text>
        <t xml:space="preserve">https://www.firstminute.capital/
	-Jack Perazzo</t>
      </text>
    </comment>
    <comment authorId="0" ref="J102">
      <text>
        <t xml:space="preserve">OV does invest in gaming now - please could you remove this? The focus investment areas are: consumer, fintech, health, b2b SAAS and deep tech. Thank you!
	-Rosie Phillips</t>
      </text>
    </comment>
    <comment authorId="0" ref="A102">
      <text>
        <t xml:space="preserve">Pls could you update to 'Octopus Ventures'? thank you!
	-Rosie Phillips</t>
      </text>
    </comment>
    <comment authorId="0" ref="L533">
      <text>
        <t xml:space="preserve">212 invests in growth-stage tech companies across Turkey, CEE, and MENA. With €80 million under management and 25 investments, 212 finances B2B tech solutions with significant traction, a clear product-market fit, and readiness to scale globally.
	-Ipek Celiksoz</t>
      </text>
    </comment>
    <comment authorId="0" ref="B533">
      <text>
        <t xml:space="preserve">https://212.vc/
	-Ipek Celiksoz</t>
      </text>
    </comment>
    <comment authorId="0" ref="F99">
      <text>
        <t xml:space="preserve">MMC is investing at pre-seed and seed now
	-Masamba Senghore</t>
      </text>
    </comment>
    <comment authorId="0" ref="J62">
      <text>
        <t xml:space="preserve">Will not look at new opportunities for 2 years (ie mid 2021)
	-Jeff Moores</t>
      </text>
    </comment>
    <comment authorId="0" ref="A45">
      <text>
        <t xml:space="preserve">Please could you update to "Augmentum Fintech plc"? (Augmentum Capital is our old fund) Website is augmentum.vc and we invest at Series A, B and beyond. Thanks!
	-Georgie Hazell Kivell</t>
      </text>
    </comment>
    <comment authorId="0" ref="B585">
      <text>
        <t xml:space="preserve">this url is dead
	-Colman Stephenson</t>
      </text>
    </comment>
    <comment authorId="0" ref="O209">
      <text>
        <t xml:space="preserve">Cipio closed fund VII €174m in July 2017.  http://www.cipiopartners.com/cipio-partners-holds-final-close-174/
	-Colman Stephenson</t>
      </text>
    </comment>
    <comment authorId="0" ref="N173">
      <text>
        <t xml:space="preserve">150M €
	-Louisa MESNARD</t>
      </text>
    </comment>
    <comment authorId="0" ref="L173">
      <text>
        <t xml:space="preserve">VC firm focused on European digital and deep tech startups. We back tech disruptors such as Criteo (IPO), Sigfox, Teads (Altice), Mirakl, TinyClues, Fretlink etc.
	-Louisa MESNARD</t>
      </text>
    </comment>
    <comment authorId="0" ref="J173">
      <text>
        <t xml:space="preserve">Tech &amp; Deep Tech
	-Louisa MESNARD</t>
      </text>
    </comment>
    <comment authorId="0" ref="I173">
      <text>
        <t xml:space="preserve">Europe with a focus on France &amp; Spain
	-Louisa MESNARD</t>
      </text>
    </comment>
    <comment authorId="0" ref="L279">
      <text>
        <t xml:space="preserve">Biggest VC in the CEE region with about ~€180M to invest
	-Gida</t>
      </text>
    </comment>
    <comment authorId="0" ref="E279">
      <text>
        <t xml:space="preserve">Pre-Seed
	-Gida</t>
      </text>
    </comment>
    <comment authorId="0" ref="L143">
      <text>
        <t xml:space="preserve">Fund is €70M now. Please update.
	-Marili Merendi</t>
      </text>
    </comment>
    <comment authorId="0" ref="P143">
      <text>
        <t xml:space="preserve">Fund is €70M now. Please update.
	-Marili Merendi</t>
      </text>
    </comment>
    <comment authorId="0" ref="A271">
      <text>
        <t xml:space="preserve">openfund has concluded, the follow up fund is Marathon Venture Capital
	-Panos Papadopoulos</t>
      </text>
    </comment>
    <comment authorId="0" ref="O68">
      <text>
        <t xml:space="preserve">$150m - Fund II
	-Emilie Spire</t>
      </text>
    </comment>
    <comment authorId="0" ref="G550">
      <text>
        <t xml:space="preserve">Series A
	-Deleted user
_Marked as resolved_
	-Deleted user
_Re-opened_
	-Malte Glader</t>
      </text>
    </comment>
    <comment authorId="0" ref="A53">
      <text>
        <t xml:space="preserve">Duplicate of Line 58 (PIVOT5)
	-Deleted user
Thank you!!
	-Deleted user</t>
      </text>
    </comment>
    <comment authorId="0" ref="K540">
      <text>
        <t xml:space="preserve">Operating Investors
	-Cassandre</t>
      </text>
    </comment>
    <comment authorId="0" ref="I540">
      <text>
        <t xml:space="preserve">Wallonia (Belgium) only
	-Cassandre</t>
      </text>
    </comment>
    <comment authorId="0" ref="F540">
      <text>
        <t xml:space="preserve">Seed
	-Cassandre</t>
      </text>
    </comment>
    <comment authorId="0" ref="D540">
      <text>
        <t xml:space="preserve">Belgium
	-Cassandre</t>
      </text>
    </comment>
    <comment authorId="0" ref="C540">
      <text>
        <t xml:space="preserve">Liège
	-Cassandre</t>
      </text>
    </comment>
    <comment authorId="0" ref="B540">
      <text>
        <t xml:space="preserve">www.leansquare.be
	-Cassandre</t>
      </text>
    </comment>
    <comment authorId="0" ref="A540">
      <text>
        <t xml:space="preserve">Leansquare
	-Cassandre
Hey! Thanks for the note. We are not adding Accelerators, Angels or Incubators to this list.
	-Deleted user
We are an investor, not an accelerator.
	-Cassandre
I made a copy/paste of an old description. We only focus in investments since 2014. Sorry.
	-Cassandre
http://www.leansquare.be/ - Headline- "Accélérateur de startup"
	-Deleted user
Thanks. We updated it. Check it out.
	-Cassandre
You can also have a look here : http://www.leansquare.be/nosstartups/ and see for yourself the startups we already invested in. 6 more are coming soon :-)
	-Cassandre</t>
      </text>
    </comment>
    <comment authorId="0" ref="A533">
      <text>
        <t xml:space="preserve">this company is now pivot5, according to www.pivot5.vc
	-Deleted user
Thank you Caitlyn.
	-Deleted user</t>
      </text>
    </comment>
    <comment authorId="0" ref="A548">
      <text>
        <t xml:space="preserve">no longer active - check here https://startupjuncture.com/2016/01/21/sanoma-ventures-no-more-new-investments/
	-Miguel Guerrero
Thank you
	-Deleted user</t>
      </text>
    </comment>
    <comment authorId="0" ref="A528">
      <text>
        <t xml:space="preserve">Platinum Seed Incubator
	-Anna P
Sorry, we're only featuring VCs. Cheers
	-Deleted user
_Marked as resolved_
	-Deleted user
_Re-opened_
But this is only a name we are in fact VC
	-Anna P</t>
      </text>
    </comment>
    <comment authorId="0" ref="J157">
      <text>
        <t xml:space="preserve">Couldn't find fintech on their website – still up to date?
	-Deleted user
Thanks Jonas, looking into it.
	-Deleted user</t>
      </text>
    </comment>
    <comment authorId="0" ref="A282">
      <text>
        <t xml:space="preserve">2x
	-Belinda De Bruyn</t>
      </text>
    </comment>
    <comment authorId="0" ref="A330">
      <text>
        <t xml:space="preserve">2x
	-Belinda De Bruyn</t>
      </text>
    </comment>
    <comment authorId="0" ref="A417">
      <text>
        <t xml:space="preserve">2x in sheet
	-Belinda De Bruyn</t>
      </text>
    </comment>
  </commentList>
</comments>
</file>

<file path=xl/sharedStrings.xml><?xml version="1.0" encoding="utf-8"?>
<sst xmlns="http://schemas.openxmlformats.org/spreadsheetml/2006/main" count="5100" uniqueCount="2672">
  <si>
    <t>Techstars -- Investors in Europe Database</t>
  </si>
  <si>
    <t>Last Updated: 8/13/2019</t>
  </si>
  <si>
    <t>About:</t>
  </si>
  <si>
    <r>
      <rPr>
        <rFont val="Roboto"/>
      </rPr>
      <t xml:space="preserve">As the worldwide network that helps entrepreneurs succeed, Techstars strives to build and maintain resources to help the founder journey. This document is an actively managed list of the 550+ investors we are aware of in Europe. If you are a new firm or a firm that is not currently listed (and would like to be here), please email </t>
    </r>
    <r>
      <rPr>
        <rFont val="Roboto"/>
        <b/>
      </rPr>
      <t>investorlist@techstars.com</t>
    </r>
    <r>
      <rPr>
        <rFont val="Roboto"/>
      </rPr>
      <t xml:space="preserve"> or </t>
    </r>
    <r>
      <rPr>
        <rFont val="Roboto"/>
        <b/>
      </rPr>
      <t>kevin.liu@techstars.com</t>
    </r>
    <r>
      <rPr>
        <rFont val="Roboto"/>
      </rPr>
      <t xml:space="preserve"> and we will update the record accordingly</t>
    </r>
  </si>
  <si>
    <t>Current Count:</t>
  </si>
  <si>
    <t>Definition for inclusion:</t>
  </si>
  <si>
    <t>We have included in this list and associated map the following investors:</t>
  </si>
  <si>
    <t>"Investors who routinely lead Seed, Series A or Series B rounds in European startups"</t>
  </si>
  <si>
    <t>It includes investors located in Europe, as well as non-European investors who frequently invest here.</t>
  </si>
  <si>
    <t>The list is work in progress and we are looking to add investors over time and keep it up to date</t>
  </si>
  <si>
    <t>We have excluded individuals, pre-seed investors, crowd funding sites, and public sector programs from this list.</t>
  </si>
  <si>
    <t>About us</t>
  </si>
  <si>
    <t>Website</t>
  </si>
  <si>
    <t>_x0008_City</t>
  </si>
  <si>
    <t>Country</t>
  </si>
  <si>
    <t>Routinely initially invest in Pre-Seed rounds</t>
  </si>
  <si>
    <t>Routinely initially invest in Seed rounds</t>
  </si>
  <si>
    <t>Routinely initially invest in Series A rounds</t>
  </si>
  <si>
    <t>Routinely initially invest in Series B rounds</t>
  </si>
  <si>
    <t>Country only focus (e.g. UK only)</t>
  </si>
  <si>
    <t>Sector only focus (e.g. Only SAAS, Only Fintech)</t>
  </si>
  <si>
    <t>Type</t>
  </si>
  <si>
    <t>Comment</t>
  </si>
  <si>
    <t>Techstars</t>
  </si>
  <si>
    <t>Berlin</t>
  </si>
  <si>
    <t>Germany</t>
  </si>
  <si>
    <t>Pre-Seed</t>
  </si>
  <si>
    <t>No</t>
  </si>
  <si>
    <t>Global</t>
  </si>
  <si>
    <t>Lots of different verticle programs</t>
  </si>
  <si>
    <t>Accelerator</t>
  </si>
  <si>
    <t>Techstars is the global ecosystem that helps entrepreneurs build great businesses</t>
  </si>
  <si>
    <t>Some definitions</t>
  </si>
  <si>
    <t>Seed</t>
  </si>
  <si>
    <t>Investments in the €500k-€3m range</t>
  </si>
  <si>
    <t>Series A</t>
  </si>
  <si>
    <t>First €5m+ investment into a company</t>
  </si>
  <si>
    <t>Series B</t>
  </si>
  <si>
    <t>Second €5m+ investment into a company</t>
  </si>
  <si>
    <t>VC</t>
  </si>
  <si>
    <t>Invests money of third party investors. Typically via a fund structure</t>
  </si>
  <si>
    <t>Family office</t>
  </si>
  <si>
    <t>Invests the money of one or multiple private individuals or families. Typically not a fund structure.</t>
  </si>
  <si>
    <t>Corporate VC</t>
  </si>
  <si>
    <t>Invests cash of an operating company. Can either invest cash from the balance sheet or can have a fund structure.</t>
  </si>
  <si>
    <t>Operating Investor</t>
  </si>
  <si>
    <t xml:space="preserve">An operating company that exists for the purpose of making investments. </t>
  </si>
  <si>
    <t>Any Questions?</t>
  </si>
  <si>
    <t>Angel Club</t>
  </si>
  <si>
    <t>Group of angels that invests in a structured, joined fashion</t>
  </si>
  <si>
    <t>investorlist@techstars.com</t>
  </si>
  <si>
    <r>
      <rPr>
        <rFont val="Roboto"/>
        <b/>
        <sz val="36.0"/>
      </rPr>
      <t xml:space="preserve">Techstars Investors in Europe Database
</t>
    </r>
    <r>
      <rPr>
        <rFont val="Roboto"/>
        <b val="0"/>
        <sz val="9.0"/>
      </rPr>
      <t xml:space="preserve">Questions/Feedback please email </t>
    </r>
    <r>
      <rPr>
        <rFont val="Roboto"/>
        <b/>
        <sz val="9.0"/>
      </rPr>
      <t>investorlist@techstars.com</t>
    </r>
    <r>
      <rPr>
        <rFont val="Roboto"/>
        <b val="0"/>
        <sz val="9.0"/>
      </rPr>
      <t xml:space="preserve"> or </t>
    </r>
    <r>
      <rPr>
        <rFont val="Roboto"/>
        <b/>
        <sz val="9.0"/>
      </rPr>
      <t>kevin.liu@techstars.com</t>
    </r>
  </si>
  <si>
    <t>Name</t>
  </si>
  <si>
    <t>Geographic focus (e.g. UK only)</t>
  </si>
  <si>
    <t>Sector focus (e.g. Only SAAS, Only Fintech)</t>
  </si>
  <si>
    <t>Funds closed in 2019</t>
  </si>
  <si>
    <t>Funds closed in 2018</t>
  </si>
  <si>
    <t>Funds closed in 2017</t>
  </si>
  <si>
    <t>Funds closed in 2016</t>
  </si>
  <si>
    <t>Funds closed in 2015</t>
  </si>
  <si>
    <t>Funds closed in 2014</t>
  </si>
  <si>
    <t>Funds closed in 2013</t>
  </si>
  <si>
    <t>Funds closed in 2012</t>
  </si>
  <si>
    <t>Funds closed in 2011</t>
  </si>
  <si>
    <t>Funds closed in 2010</t>
  </si>
  <si>
    <t>Funds closed in 2009</t>
  </si>
  <si>
    <t>Funds closed in 2008</t>
  </si>
  <si>
    <t>Funds closed in 2007</t>
  </si>
  <si>
    <t>Last Updated</t>
  </si>
  <si>
    <t>AltaIR Capital</t>
  </si>
  <si>
    <t>altair.vc</t>
  </si>
  <si>
    <t>Vienna</t>
  </si>
  <si>
    <t>Austria</t>
  </si>
  <si>
    <t>Israel, Russia, US</t>
  </si>
  <si>
    <t>Mobile / Internet</t>
  </si>
  <si>
    <t>AltaIR Capital is a venture capital firm that invests in very early/seed stage tech companies, primarily in the areas of Internet and Mobile. The firm has extensive operational and investment experience in USA, Israel and Russia, taking a leading investor role, mentoring startups and providing operational support when necessary.</t>
  </si>
  <si>
    <t>$20m - AltaIR Capital I</t>
  </si>
  <si>
    <t>Gründerfonds</t>
  </si>
  <si>
    <t>gruenderfonds.at</t>
  </si>
  <si>
    <t>Digital, Deep Tech &amp; Industry, Life Science</t>
  </si>
  <si>
    <t>aws Founders Fund is endowed with €68.5M and invests up to € 3M venture capital in later seed and series A phases of Austrian start-ups.</t>
  </si>
  <si>
    <t>€70M</t>
  </si>
  <si>
    <t>capital300</t>
  </si>
  <si>
    <t>capital300.com</t>
  </si>
  <si>
    <t>Linz, Austria</t>
  </si>
  <si>
    <t>European companies raising 2-10M Series A rounds</t>
  </si>
  <si>
    <t xml:space="preserve">Founded in 2017, investing in european companies at Series A stage. </t>
  </si>
  <si>
    <t xml:space="preserve">Fiedler Capital </t>
  </si>
  <si>
    <t>fiedlercapital.com</t>
  </si>
  <si>
    <t>Vienna and Budapest based VC firm, currently focusing on seed stage investments in the CEE and Batlic regions. Strategy is to create a bridge between Eastern Europe and UK for our portfolio teams, the idea being to prepare them intensively for the US market. Committed to being active, smart money and bringing real added value to our teams.</t>
  </si>
  <si>
    <t>Russmedia International</t>
  </si>
  <si>
    <t>russmediainternational.com</t>
  </si>
  <si>
    <t>Europe</t>
  </si>
  <si>
    <t>Marketplaces, aggregators, SaaS &amp; adjecent</t>
  </si>
  <si>
    <t>RMI has a profitable portfolio of digital businesses and will invest further €100m from their balance sheet in the next 3 years. Contact: chris.wittlinger@russmedia.com</t>
  </si>
  <si>
    <t>Speedinvest</t>
  </si>
  <si>
    <t>speedinvest.com</t>
  </si>
  <si>
    <t>The new fund has three core sector focuses: Fintech, Deep Tech and Consumer.</t>
  </si>
  <si>
    <t>Early stage seed fund based in Vienna, Austria and Silicon Valley that targets Central European companies in the technology,  internet and mobile sector. Speedinvest provides deep operational support, including strategic and biz dev operations in the US, to accelerate growth and create value.</t>
  </si>
  <si>
    <t>USD 100M</t>
  </si>
  <si>
    <t>i5invest</t>
  </si>
  <si>
    <t>i5invest.com</t>
  </si>
  <si>
    <t>Vienna and Palo Alto</t>
  </si>
  <si>
    <t>Austria &amp; USA</t>
  </si>
  <si>
    <t>Europe and USA</t>
  </si>
  <si>
    <t>IT / Tech including Fintech, Marketing Technology, Deep Tech, Enterprise Collaboration and Communication, Security, IoT, Enterprise Content Management, eCommerce / Marketplaces and Ag Tech.</t>
  </si>
  <si>
    <t>We are a group of serial entrepreneurs, business angels and corporate development experts in the tech space in Europe and the US with vast experience in scaling and exiting international tech companies. Our experience and network uniquely positions us to successfully support the most exciting European tech companies with international strategic business development and M&amp;A. Currently we are working with companies within Fintech, Agtech, Security, Enterprise Content Management, Gaming, Collaboration software, Data Storage and Cloud Computing, Augmented Reality, and marketplaces amongst other IT spaces. “i5“ represents our core capabilities and philosophy: innovate, inspire, incubate, invest and internationalize.</t>
  </si>
  <si>
    <t>Capricorn Venture Partners</t>
  </si>
  <si>
    <t>capricorn.be</t>
  </si>
  <si>
    <t>Leuven</t>
  </si>
  <si>
    <t>Belgium</t>
  </si>
  <si>
    <t>Independent VC and equity funds, investing in innovative European companies with technology as competitive advantage (ICT, healthtech, cleantech). Based in Leuven, Belgium,</t>
  </si>
  <si>
    <t>€30m</t>
  </si>
  <si>
    <t>20m</t>
  </si>
  <si>
    <t>Fortino</t>
  </si>
  <si>
    <t>fortino.be</t>
  </si>
  <si>
    <t>Zaventem</t>
  </si>
  <si>
    <t>GIMV</t>
  </si>
  <si>
    <t>gimv.com</t>
  </si>
  <si>
    <t>Antwerp</t>
  </si>
  <si>
    <t>Belgium based investor. Growth equity focus.</t>
  </si>
  <si>
    <t>Hummingbird Ventures</t>
  </si>
  <si>
    <t>hummingbird-ventures.com</t>
  </si>
  <si>
    <t>Ghent, London, Istanbul</t>
  </si>
  <si>
    <t>Benelux, UK, Turkey, MENA</t>
  </si>
  <si>
    <t>Early stage investor based out of Antwerp, London, and Turkey.</t>
  </si>
  <si>
    <t>HOF: 25M USD</t>
  </si>
  <si>
    <t>HV II: 40M USD</t>
  </si>
  <si>
    <t>LeanFund</t>
  </si>
  <si>
    <t>leanfund.com</t>
  </si>
  <si>
    <t>Mont-Saint-Guibert</t>
  </si>
  <si>
    <t>Generalist</t>
  </si>
  <si>
    <t>Lean FUND is a privately held seed and early stage investment fund. We invest in innovative startups with skilled teams that have proven they can work together (when the going gets tough). Prior to our investment, they must have shown promising traction with their Minimum Viable Product</t>
  </si>
  <si>
    <t>PMV</t>
  </si>
  <si>
    <t>pmv.eu</t>
  </si>
  <si>
    <t>Brussels</t>
  </si>
  <si>
    <t>ICT, Cleantech &amp; Industrials, Life Sciences, Creative</t>
  </si>
  <si>
    <t>Sniper Investments</t>
  </si>
  <si>
    <t>sniperinvestments.com</t>
  </si>
  <si>
    <t>Mechelen</t>
  </si>
  <si>
    <t>Sofina</t>
  </si>
  <si>
    <t>sofina.be</t>
  </si>
  <si>
    <t>Ventures for Growth</t>
  </si>
  <si>
    <t>ventures4growth.com</t>
  </si>
  <si>
    <t>Ghent</t>
  </si>
  <si>
    <t>Volta Ventures</t>
  </si>
  <si>
    <t>voltaventures.eu</t>
  </si>
  <si>
    <t>Benelux</t>
  </si>
  <si>
    <t>Internet &amp; Sofware</t>
  </si>
  <si>
    <t>Seed &amp; early stage VC for internet &amp; software companies in the Benelux. EUR 55M. Frank Maene, Filip Vandamme, Michel Akkermans.</t>
  </si>
  <si>
    <t>EUR 55M fund I</t>
  </si>
  <si>
    <t xml:space="preserve">Eleven </t>
  </si>
  <si>
    <t>11.me</t>
  </si>
  <si>
    <t>Sofia</t>
  </si>
  <si>
    <t>Bulgaria</t>
  </si>
  <si>
    <t>Empower Capital</t>
  </si>
  <si>
    <t>empowercapital.net</t>
  </si>
  <si>
    <t>The current fund of Empower invests in Bulgarian companies only. Our mid-term strategy involves expansion of the geographic focuc</t>
  </si>
  <si>
    <t>retail, light industry, transportation and logistics, food processing, technology, healthcare, and hospitality sectors, facility management.</t>
  </si>
  <si>
    <t>The firm targets early-stage and growth-stage companies, making EUR 250,000 to 3 million investments with the ability to co-invest in deals up to EUR 10 million in partnership with other investors. It is led by serial entrepreneurs with successful track record and experience in various industries</t>
  </si>
  <si>
    <t>€19M</t>
  </si>
  <si>
    <t>Entrea Capital</t>
  </si>
  <si>
    <t>entrea-capital.com</t>
  </si>
  <si>
    <t>LaunchHub</t>
  </si>
  <si>
    <t>launchub.com</t>
  </si>
  <si>
    <t>Southeastern Europe</t>
  </si>
  <si>
    <t>Neveq</t>
  </si>
  <si>
    <t>neveq.com</t>
  </si>
  <si>
    <t>Credo Ventures</t>
  </si>
  <si>
    <t>credoventures.com</t>
  </si>
  <si>
    <t>Prague</t>
  </si>
  <si>
    <t>Czech Republic</t>
  </si>
  <si>
    <t>CEE</t>
  </si>
  <si>
    <t>IT, Health</t>
  </si>
  <si>
    <t>Credo Ventures is a venture capital firm that focuses on early stage companies in Central and Eastern Europe across the information technology, internet, mobile and healthcare markets. Credo is based in Prague, Czech Republic.</t>
  </si>
  <si>
    <t>€ 34M - Credo Stage 2 Fund
http://techcrunch.com/2015/04/27/credo-2/</t>
  </si>
  <si>
    <t>J&amp;T VENTURES</t>
  </si>
  <si>
    <t>jtventures.cz</t>
  </si>
  <si>
    <t>CEE, SEE, Nordics</t>
  </si>
  <si>
    <t>IoT/IoE, Smart City, Transport, Energy, Retail, Agriculture, Big Data analytics, Security, FinTech, HealthCare, Education</t>
  </si>
  <si>
    <t>J&amp;T Ventures is an early stage venture capital fund from Prague. Fund invests up to €500,000 in promising technology startups in seed and early stages. J&amp;T Ventures’ geographical focus is the CEE and SEE regions, Nordics and Baltics. While not sector limited at all, its investments primarily focus on opportunities in Smart City, IoT/IoE, Retail, FinTech, Healthcare, Education, sensors, data analytics and prediction.</t>
  </si>
  <si>
    <t>Metatron Global</t>
  </si>
  <si>
    <t>metatron.com</t>
  </si>
  <si>
    <t>Europe &amp; Silicon Valley</t>
  </si>
  <si>
    <t>General tech (e.g. Material Science, Clean Tech, IoT, Fintech, EdTech, Space, VR, Drones)</t>
  </si>
  <si>
    <t>Metatron Global is an investment firm dedicated to supporting entrepreneurial teams as early as possible from our headquarters in the Czech Republic and our base in Silicon Valley</t>
  </si>
  <si>
    <t>Rockaway capital</t>
  </si>
  <si>
    <t>rockawaycapital.com</t>
  </si>
  <si>
    <t>Prague/San Francisco/Sao Paulo</t>
  </si>
  <si>
    <t>Air Ventures</t>
  </si>
  <si>
    <t>airvcs.com</t>
  </si>
  <si>
    <t>Baltic, UK</t>
  </si>
  <si>
    <t>B2B industries including Cyber Security, AdTech, MarTech, RetailTech, e-commerce tools, B2B FinTech and overall SaaS businesses.</t>
  </si>
  <si>
    <t xml:space="preserve">Finally, our fund size is 10m euros (2017) with an open-end due to our major LPs. So, it is ranging from 10-20m. </t>
  </si>
  <si>
    <t>Business Angels Copenhagen</t>
  </si>
  <si>
    <t>bacopenhagen.dk</t>
  </si>
  <si>
    <t>Copenhagen</t>
  </si>
  <si>
    <t>Denmark</t>
  </si>
  <si>
    <t>Denmark,Nordics,Baltics, UK</t>
  </si>
  <si>
    <t>BAC is the leading Danish BAN with 100 active angel investors and 17 business partners. Collectively we own stakes in more than 250 early stage companies. In 2014 we made 30 exits, with an avg MBM of 2,7 times invested capital.</t>
  </si>
  <si>
    <t>10 m € invested</t>
  </si>
  <si>
    <t>North-East Venture</t>
  </si>
  <si>
    <t>north-eastventure.com</t>
  </si>
  <si>
    <t>Based in Copenhagen, investing in growth companies in Scandinavia and globally. Focus on digital, online, consumer and technology businesses.</t>
  </si>
  <si>
    <t>Northcap</t>
  </si>
  <si>
    <t>northcap.vc</t>
  </si>
  <si>
    <t>Nordics and DACH</t>
  </si>
  <si>
    <t>Cloud computing (SaaS), communications, mobile/mobility, online services and e-commerce</t>
  </si>
  <si>
    <t>Denmark based VC. SAAS / B2B focussed investors.</t>
  </si>
  <si>
    <t>Novo A/S</t>
  </si>
  <si>
    <t>novo.dk</t>
  </si>
  <si>
    <t>Hellerup</t>
  </si>
  <si>
    <t>Worldwide</t>
  </si>
  <si>
    <t>Seed Capital</t>
  </si>
  <si>
    <t>seedcapital.dk</t>
  </si>
  <si>
    <t>Denmark, but can invest elsewhere</t>
  </si>
  <si>
    <t>SEED Capital is a Danish venture capital fund focussed on the seed segment.</t>
  </si>
  <si>
    <t>€100m - SEED Capital Fund III (67% closed)</t>
  </si>
  <si>
    <t>Sunstone Capital</t>
  </si>
  <si>
    <t>sunstone.eu</t>
  </si>
  <si>
    <t>Europe, with a focus on Nordics and Germany.</t>
  </si>
  <si>
    <t>HQ in Copenhagen with office in Berlin.</t>
  </si>
  <si>
    <t>EUR 160m - Sunstone Technology Ventures IV + Sunstone Progression Alpha</t>
  </si>
  <si>
    <t>Vaekstfonden</t>
  </si>
  <si>
    <t>vf.dk</t>
  </si>
  <si>
    <t>The Danish state-owned investment fund was launched in 1992 and have since invested in over 5.000 companies. Current funds under management is DKK 2,7 billion.</t>
  </si>
  <si>
    <t>Via Venture</t>
  </si>
  <si>
    <t>viaventurepartners.com</t>
  </si>
  <si>
    <t>Danish multi-stage private equity firm with â‚¬268 million under management and a focus on small to mid-sized companies with revenue from â‚¬5 million to â‚¬75 million.</t>
  </si>
  <si>
    <t>Accel Partners</t>
  </si>
  <si>
    <t>accel.com</t>
  </si>
  <si>
    <t>London</t>
  </si>
  <si>
    <t>England</t>
  </si>
  <si>
    <t>Global VC firm. They have a London office with a separate fund dedicated towards Europe and Israel.</t>
  </si>
  <si>
    <t>Access Industries</t>
  </si>
  <si>
    <t>accessindustries.com</t>
  </si>
  <si>
    <t>CVC</t>
  </si>
  <si>
    <t>Privately held industrial group with long-term holdings worldwide</t>
  </si>
  <si>
    <t>Albion Ventures</t>
  </si>
  <si>
    <t>albion-ventures.co.uk</t>
  </si>
  <si>
    <t>UK focus</t>
  </si>
  <si>
    <t>Albion invests in more mature companies, which typically have been around for longer periods of time and are more stable. Funds are publicly listed vehicles and not listed here</t>
  </si>
  <si>
    <t>Amadeus Capital Partners</t>
  </si>
  <si>
    <t>amadeuscapital.com</t>
  </si>
  <si>
    <t>Early stage fund is UK only, Digital prosperity fund invests in emerging markets only</t>
  </si>
  <si>
    <t>UK based VC firm. Has separate angel and growth stage funds. The seed fund is a government fund and can only invest in the UK. The growth fund is focussed on emerging markets and is targetting Series B deals worldwide except China and Russia. Amadeus also has various other smaller funds with various mandates across different sectors, stages and geographies.</t>
  </si>
  <si>
    <t>Ariadne Capital</t>
  </si>
  <si>
    <t>ariadnecapital.com</t>
  </si>
  <si>
    <t>Ariadne Capital provides investment and advice for early stage digital companies in Europe and the UK. Have done a couple of A and B round deals in the last few years.</t>
  </si>
  <si>
    <t>Ariadne Fund I - GBP 5m</t>
  </si>
  <si>
    <t xml:space="preserve"> </t>
  </si>
  <si>
    <t>Arts Alliance</t>
  </si>
  <si>
    <t>artsalliance.co.uk</t>
  </si>
  <si>
    <t>Family Office</t>
  </si>
  <si>
    <t>Team that invests Hoegh family money in startups. No fund structure as such.</t>
  </si>
  <si>
    <t>Atomico</t>
  </si>
  <si>
    <t>atomico.com</t>
  </si>
  <si>
    <t>Europe (particular focus on UK, Germany and Nordics), but also US, Japan, Brazil, China and Turkey</t>
  </si>
  <si>
    <t>Atomico is an international investment firm, headquartered in London with offices in Beijing, Istanbul, Sao Paulo and Tokyo. Focused on helping the world’s most disruptive technology companies scale and become global leaders. Founded in 2006 by Niklas Zennström, a co-founder of Skype, Atomico has made over 50 investments across four continents</t>
  </si>
  <si>
    <t>Augmentum Capital</t>
  </si>
  <si>
    <t>augmentumcapital.com</t>
  </si>
  <si>
    <t>UK and Europe</t>
  </si>
  <si>
    <t>Fintech</t>
  </si>
  <si>
    <t>Balderton Capital</t>
  </si>
  <si>
    <t>balderton.com</t>
  </si>
  <si>
    <t>Focussed solely on European Series A companies - usually investing between $0.5-20m</t>
  </si>
  <si>
    <t>$375M</t>
  </si>
  <si>
    <t>Beacon Capital</t>
  </si>
  <si>
    <t>beaconcapital.co.uk</t>
  </si>
  <si>
    <t>UK</t>
  </si>
  <si>
    <t xml:space="preserve">13+ Partners, all of whom are active early stage tech investors. </t>
  </si>
  <si>
    <t>Beringea</t>
  </si>
  <si>
    <t>beringea.com</t>
  </si>
  <si>
    <t>BGF Ventures</t>
  </si>
  <si>
    <t>bgfventures.com</t>
  </si>
  <si>
    <t>£200M London-based fund investing in Series A / Seed. Run by Rory Stirling, Harry Briggs, and Simon Calver,</t>
  </si>
  <si>
    <t>Bridges Ventures</t>
  </si>
  <si>
    <t>bridgesventures.com</t>
  </si>
  <si>
    <t>Bridges Ventures is a specialist fund manager focused exclusively on sustainable and impact investing: using commercial investment strategies to generate attractive financial returns alongside positive social and environmental impact.</t>
  </si>
  <si>
    <t>Business Growth Fund</t>
  </si>
  <si>
    <t>businessgrowthfund.co.uk</t>
  </si>
  <si>
    <t>Cabot Square Capital</t>
  </si>
  <si>
    <t>cabotsquare.com</t>
  </si>
  <si>
    <t>UK &amp; Western Europe</t>
  </si>
  <si>
    <t>Cabot Square Capital is a leading provider of investment capital for small and mid sized companies in the UK and Western Europe. We are a hands-on partner able to provide companies with capital for growth and acquisitions, innovative management ideas, creative problem solving and strategic, long-term planning.</t>
  </si>
  <si>
    <t>Cambridge Capital Group</t>
  </si>
  <si>
    <t>cambridgecapitalgroup.co.uk</t>
  </si>
  <si>
    <t>Cambridge</t>
  </si>
  <si>
    <t>UK companies only</t>
  </si>
  <si>
    <t>Angel club</t>
  </si>
  <si>
    <t>Early stage investment group that invests the money of individuals. Very Cambridge / UK focussed.</t>
  </si>
  <si>
    <t>Cambridge Innovation Capital</t>
  </si>
  <si>
    <t>cambridgeinnovationcapital.com</t>
  </si>
  <si>
    <t>Invest in companies either physically based in Cambridge, UK or based on technology developed at the University of Cambridge</t>
  </si>
  <si>
    <t>Venture fund investing across tech and Lifesciences</t>
  </si>
  <si>
    <t>£50m</t>
  </si>
  <si>
    <t>Charlotte Street Capital</t>
  </si>
  <si>
    <t>charlottestreetcapital.com</t>
  </si>
  <si>
    <t>Typically only UK</t>
  </si>
  <si>
    <t>Preference for travel companies</t>
  </si>
  <si>
    <t>Not a fund, private money of three individuals.</t>
  </si>
  <si>
    <t>Concentric Partners</t>
  </si>
  <si>
    <t>concentricteam.com</t>
  </si>
  <si>
    <t>Pan European focus</t>
  </si>
  <si>
    <t>With offices in Denmark and London, we focus on the European technology space, and invest between €0.5 - 5m over the life of an early-stage growth company. We seek to work with entrepreneurs as partners and support them in the long-run in an open and upfront manner</t>
  </si>
  <si>
    <t>Connect Ventures</t>
  </si>
  <si>
    <t>connectventures.co</t>
  </si>
  <si>
    <t>Product focused, pan-European seed VC fund. Led investment in Techstars London company Unmade (FKA:Knyttan)</t>
  </si>
  <si>
    <t>£42M</t>
  </si>
  <si>
    <t>£21M</t>
  </si>
  <si>
    <t>Coral Reef</t>
  </si>
  <si>
    <t>coralreef.io</t>
  </si>
  <si>
    <t>Saas, B2B, Mobile, Machine Learning, AI, BigData, IaaS, B2C,</t>
  </si>
  <si>
    <t>Coral Reef invests in businesses that are or can be market leading in their niche. The strategic advantage to get them there can come from new business models or new routes to market but tends to rely on transformative technology. We do invest pre-revenue but expect a team to have a sound proof of concept before we do.</t>
  </si>
  <si>
    <t>Dawn Capital</t>
  </si>
  <si>
    <t>dawncapital.com</t>
  </si>
  <si>
    <t>B2B SaaS, FinTech</t>
  </si>
  <si>
    <t>Leading European VC fund backing B2B SaaS and FinTech unicorns from scale up (Series A/B) through to exit. First institutional investor in Mimecast (NASDAQ: MIME), only UK SaaS unicorn to date, and lead investor in pre-IPO financing of iZettle. Other notable investments include Collibra, Showpad, Automile, Bitmovin, Templafy.</t>
  </si>
  <si>
    <t>Fund II £67MM 2013</t>
  </si>
  <si>
    <t>Fund I £46MM 2008</t>
  </si>
  <si>
    <t>DN Capital</t>
  </si>
  <si>
    <t>dncapital.com</t>
  </si>
  <si>
    <t>London-based fund manager that invests in US and Europe. Stage agnostic.</t>
  </si>
  <si>
    <t xml:space="preserve">GVC III reaches final close at $200m </t>
  </si>
  <si>
    <t>Downing Ventures</t>
  </si>
  <si>
    <t>downing.co.uk</t>
  </si>
  <si>
    <t>UK only</t>
  </si>
  <si>
    <t>Asset management firm, invest Downing EIS in early stage UK tech companies. We assume there is a new fund every year (per EIS time frame).</t>
  </si>
  <si>
    <t>EC1 Capital</t>
  </si>
  <si>
    <t>ec1capital.com</t>
  </si>
  <si>
    <t>UK &amp; Ireland</t>
  </si>
  <si>
    <t>HQ in London, backed by Middle Eastern Investors. Founder has an Operations Background. Invest in web and mobile startups with a product or service live in the market with early signs of traction. Especially interested in Fintech, Marketing tech, cloud, SaaS.</t>
  </si>
  <si>
    <t>$10m</t>
  </si>
  <si>
    <t>Eden Ventures</t>
  </si>
  <si>
    <t>edenventures.co.uk</t>
  </si>
  <si>
    <t>big data analytics, cloud computing, digital media, enterprise software, fintech, internet, mobile, retail technologies, social media and telecommunications software sectors.</t>
  </si>
  <si>
    <t>Eden Ventures invests in high growth, European technology companies. We have a particular focus on the big data analytics, cloud computing, digital media, enterprise software, fintech, internet, mobile, retail technologies, social media and telecommunications software sectors. JL: To my knowledge haven't made new investments for years</t>
  </si>
  <si>
    <t>Eight Roads Ventures</t>
  </si>
  <si>
    <t>eightroads.com</t>
  </si>
  <si>
    <t>Europe, Israel, United Kingdom, Japan</t>
  </si>
  <si>
    <t>Consumer, Enterprise, Fintech</t>
  </si>
  <si>
    <t>Eight Roads Ventures backs technology entrepreneurs with aspirations for greatness. By combining a collaborative approach with the strength and resources of the Fidelity network and a 50-year history of investing, Eight Roads helps companies across the globe accelerate their growth and become leaders in their field. A strong track record includes investments in Alibaba, Appsflyer, CloudByte, Cúram (IBM), InnoGames, Made.com, Manthan Systems, Metaps, NewBay (RIM) and Treatwell (Recruit). In Europe, Eight Roads Ventures is currently investing a £150 million fund focused on enterprise, consumer and financial technology.</t>
  </si>
  <si>
    <t>£150M</t>
  </si>
  <si>
    <t>Entree Capital</t>
  </si>
  <si>
    <t>entreecap.com</t>
  </si>
  <si>
    <t>Global Focus</t>
  </si>
  <si>
    <t>Entrée Capital provides multi-stage funding for innovative seed, early and growth companies all over the world.</t>
  </si>
  <si>
    <t>Entrepreneurs Fund</t>
  </si>
  <si>
    <t>entrepreneursfund.com</t>
  </si>
  <si>
    <t>IT &amp; Life Sciences</t>
  </si>
  <si>
    <t>Brenninkmeijer family money (C&amp;A), part of COFRA Holdings.</t>
  </si>
  <si>
    <t>Episode 1 Ventures</t>
  </si>
  <si>
    <t>episode1.com</t>
  </si>
  <si>
    <t>London based, new VC. Three partners investing their own and 3rd party money. Simon Murdoch of Amazon UK fame is managing partner. His previous investments include Betfair, LoveFilm, ScanSafe, Shazam, Zoopla. Firm's portfolio includes Adludio, Carwow, Triptease, eMoov and SimplyCook. Can only invest in UK companies.</t>
  </si>
  <si>
    <t>£60m Fund 2</t>
  </si>
  <si>
    <t>Felix Capital</t>
  </si>
  <si>
    <t>felixcap.com</t>
  </si>
  <si>
    <t>Europe &amp; US</t>
  </si>
  <si>
    <t>B2B &amp; B2C in Digital Commerce, Digital Media and Connected Life</t>
  </si>
  <si>
    <t>We are a venture firm for the creative class, at the intersection of technology and creativity, focused on opportunities in digital lifestyle. We have flexible capital and have a thematic approach rather than geographic. For more information please have a look at our manifesto, http://www.felixcap.com/manifesto</t>
  </si>
  <si>
    <t>Firestartr</t>
  </si>
  <si>
    <t>firestartr.co</t>
  </si>
  <si>
    <t>Investment vehicle of Anil Hansjee, Chipper Boulas, Richard Muirhead, Alain Falys</t>
  </si>
  <si>
    <t>Firstminute.Capital</t>
  </si>
  <si>
    <t>firstminute.capital</t>
  </si>
  <si>
    <t>Digital Businesses</t>
  </si>
  <si>
    <t>Force Over Mass Capital</t>
  </si>
  <si>
    <t>fomcap.com</t>
  </si>
  <si>
    <t>London / UK</t>
  </si>
  <si>
    <t>?</t>
  </si>
  <si>
    <t>Former bankers, now investing (their own cash?) in startups. Very London centric. Started investing more actively in 2015. Probably an EIF fund.</t>
  </si>
  <si>
    <t>Forward Partners</t>
  </si>
  <si>
    <t>forwardpartners.com</t>
  </si>
  <si>
    <t>Forward Partners is an early stage venture firm that helps entrepreneurs with investment, office space and talent. We focus on marketplaces, ecommerce companies and related software in the UK. Half of our investments are at idea stage and the other half are at seed stage. The founders we back at idea stage come and work with us in our office making use of our team of product people, designers, developers, marketers and recruiters to get their businesses started really fast.</t>
  </si>
  <si>
    <t>£15m - Initial capital by Forward Internet Group</t>
  </si>
  <si>
    <t>Frog Capital</t>
  </si>
  <si>
    <t>frogcapital.com</t>
  </si>
  <si>
    <t>With â‚¬100m under management, Frog Capital is an investment partner to ambitious growth-stage companies in Europe, typically looking for â‚¬2 million to â‚¬20 million of funding.</t>
  </si>
  <si>
    <t>Fuel Ventures</t>
  </si>
  <si>
    <t>fuel.ventures</t>
  </si>
  <si>
    <t>Consumer</t>
  </si>
  <si>
    <t>Gil Dibner's Syndicate</t>
  </si>
  <si>
    <t>angel.co</t>
  </si>
  <si>
    <t>Israel &amp; Europe</t>
  </si>
  <si>
    <t>Tech driven companies</t>
  </si>
  <si>
    <t>Nano VC</t>
  </si>
  <si>
    <t>$1.1M</t>
  </si>
  <si>
    <t>GMT Communications</t>
  </si>
  <si>
    <t>gmtpartners.com</t>
  </si>
  <si>
    <t>Hambro Perks</t>
  </si>
  <si>
    <t>hambroperks.com</t>
  </si>
  <si>
    <t>UK, Global</t>
  </si>
  <si>
    <t>Tech Companies (InsureTech, FinTech, EdTech, Digital Media, Consumer, Healthcare, AI, SaaS, Blockchain)</t>
  </si>
  <si>
    <t>Hambro Perks is an early-stage incubator and investor in fast growth technology-enabled startups.</t>
  </si>
  <si>
    <t>Highland Capital Partners</t>
  </si>
  <si>
    <t>highlandeurope.com</t>
  </si>
  <si>
    <t>Large US investor with dedicated European fund. London based.</t>
  </si>
  <si>
    <t>Hoxton Ventures</t>
  </si>
  <si>
    <t>hoxtonventures.com</t>
  </si>
  <si>
    <t>Early stage UK/ US Internet investor. London based.</t>
  </si>
  <si>
    <t>Imperial Innovations</t>
  </si>
  <si>
    <t>imperialinnovations.co.uk</t>
  </si>
  <si>
    <t>Develop new company opportunities based on leading UK academic research, working with Imperial College London (&amp; our own Technology Transfer team), The Universities of Oxford &amp; Cambridge and UCL.</t>
  </si>
  <si>
    <t>Imperial Innovations is a UK technology commercialisation and investment company, based in London. Imperial Innovations is traded on the Alternative Investment Market of the London Stock Exchange.</t>
  </si>
  <si>
    <t>Independents United</t>
  </si>
  <si>
    <t>iu-hq.com</t>
  </si>
  <si>
    <t>Index Ventures</t>
  </si>
  <si>
    <t>indexventures.com</t>
  </si>
  <si>
    <t>London headquartered top tier European VC firm. Originally from Switzerland. Have seed activities, a general fund, and a separate growth fund.</t>
  </si>
  <si>
    <t>Initial Capital</t>
  </si>
  <si>
    <t>initialcapital.com</t>
  </si>
  <si>
    <t xml:space="preserve">Based out of London and SV, they invest in games companies. </t>
  </si>
  <si>
    <t>InReach Ventures</t>
  </si>
  <si>
    <t>inreachventures.com</t>
  </si>
  <si>
    <t>Inventure Partners</t>
  </si>
  <si>
    <t>inventurepartners.com</t>
  </si>
  <si>
    <t>Europe, Israel and US</t>
  </si>
  <si>
    <t>Consumer internet (especially marketplaces), Fintech, Martech, SaaS</t>
  </si>
  <si>
    <t>London and Moscow based. Invests globally with average check of $1-5mm (though late stage investments and higher checks are also considered).</t>
  </si>
  <si>
    <t>$100m - Inventure Fund II</t>
  </si>
  <si>
    <t>IQ Capital Partners</t>
  </si>
  <si>
    <t>iqcapital.co.uk</t>
  </si>
  <si>
    <t>IP-rich software tech companies using B2B models, from embedded systems to conventional SaaS, data analytics, bioinformatics, machine learning, data science and data based propositions, and IP based on disruptive algorithms.</t>
  </si>
  <si>
    <t>Cambridge based fund. This is a government backed fund and can only invest in UK based companies.</t>
  </si>
  <si>
    <t>Iratel Ventures</t>
  </si>
  <si>
    <t>iratelventures.com</t>
  </si>
  <si>
    <t>North America, EMEA</t>
  </si>
  <si>
    <t>IoT, Enterprise, Productivity</t>
  </si>
  <si>
    <t>Iratel Ventures is the innovation and venture capital arm of Pars Iratel, largest privately owned mobile and telecom group in Iran. We invest ine entrepreneurs building global startups at seed and early stage in or related to Iran.</t>
  </si>
  <si>
    <t>$10M</t>
  </si>
  <si>
    <t>Isomer Capital</t>
  </si>
  <si>
    <t>isomercapital.com</t>
  </si>
  <si>
    <t>Isomer's entrepreneurial approach accesses high-potential opportunities through limited partner investments in funds, company co-investments, and providing liquidity to firms and founders via secondary purchases.</t>
  </si>
  <si>
    <t>JamJar Investments</t>
  </si>
  <si>
    <t>jamjarinvestments.com</t>
  </si>
  <si>
    <t>Consumer brands digital and offline</t>
  </si>
  <si>
    <t>Fund of the Innocent drinks founders. Focussed on Consumer plays, wide remit within that includes digital and offline products.</t>
  </si>
  <si>
    <t>Kennet Partners</t>
  </si>
  <si>
    <t>kennet.com</t>
  </si>
  <si>
    <t>London based software investor, focussed on later stage.</t>
  </si>
  <si>
    <t>Kindred Capital (fka Spring Partners)</t>
  </si>
  <si>
    <t>springpartners.co</t>
  </si>
  <si>
    <t>Only invest in UK based companies</t>
  </si>
  <si>
    <t>Four partners, first fund launched in 2016. Focussing exclusively on UK based companies.</t>
  </si>
  <si>
    <t>GBP 80m - Fund I</t>
  </si>
  <si>
    <t>LDV Capital</t>
  </si>
  <si>
    <t>ldv.co</t>
  </si>
  <si>
    <t>Europe and US</t>
  </si>
  <si>
    <t>LDV Capital invests in people with deep domain expertise, passion to solve problems along with the entrepreneurial DNA to succeed.</t>
  </si>
  <si>
    <t>Liberty Global</t>
  </si>
  <si>
    <t>libertyglobal.com</t>
  </si>
  <si>
    <t>Telecom, Media</t>
  </si>
  <si>
    <t>Liberty Global plc is an American, British-based telecommunications and television company. It was formed in 2005 by the merger of the international arm of Liberty Media and UGC (UnitedGlobalCom), and is one of the largest broadband internet service providers in the world.</t>
  </si>
  <si>
    <t>LocalGlobe</t>
  </si>
  <si>
    <t>localglobe.vc</t>
  </si>
  <si>
    <t>85% London, Rest across Europe</t>
  </si>
  <si>
    <t>Robin and Saul Klein founded LG in 2015.</t>
  </si>
  <si>
    <t>London Bridge Ventures</t>
  </si>
  <si>
    <t>London Venture Partners</t>
  </si>
  <si>
    <t>londonvp.com</t>
  </si>
  <si>
    <t>Europe &amp; North America</t>
  </si>
  <si>
    <t>Only game industry  (including game -related tech)</t>
  </si>
  <si>
    <t xml:space="preserve">LVP is a seed fund with a valuable difference: our partners are operating experts in the online, social, mobile and tablet games world, and we only ever invest in those sectors. Investments to date include Supercell, Playraven, Peak Labs, Applifier, Boomlagoon, Omnidrone, Winko, Dojo Madness and Polystream. </t>
  </si>
  <si>
    <t>Longwall Ventures</t>
  </si>
  <si>
    <t>longwallventures.com</t>
  </si>
  <si>
    <t>Oxford</t>
  </si>
  <si>
    <t>Invests in tech heavy startups. Based in Oxford, UK.</t>
  </si>
  <si>
    <t>m8 Capital</t>
  </si>
  <si>
    <t>m8capital.com</t>
  </si>
  <si>
    <t>London based investor in mobile apps / services. Part of AGC Equity Partners, not sure whether they have a structured fund. Mobile only focus.</t>
  </si>
  <si>
    <t>MMC Ventures</t>
  </si>
  <si>
    <t>mmcventures.com</t>
  </si>
  <si>
    <t>London-based early stage VC firm focusing on Series A and B. Invests in UK-wide companies out of its evergreen EIS Fund and London-based companies out of its London Fund</t>
  </si>
  <si>
    <t>MMC EIS Fund</t>
  </si>
  <si>
    <t>Mosaic Ventures</t>
  </si>
  <si>
    <t>mosaicventures.com</t>
  </si>
  <si>
    <t>Software and internet startups. Primary investment themes are marketplaces, SaaS, and fintech, We are also looking at health and education.</t>
  </si>
  <si>
    <t>Launched in September 2014. Focused on Series A.</t>
  </si>
  <si>
    <t>Notion Capital</t>
  </si>
  <si>
    <t>notioncapital.com</t>
  </si>
  <si>
    <t>Pan European investment focus</t>
  </si>
  <si>
    <t>B2B/Enterprise, SaaS and Cloud delivered. This includes, Martech, FinTech, AdTech, Enterprise SaaS, PaaS, Developer Tools, Big Data, Machine Learning etc</t>
  </si>
  <si>
    <t>SAAS focussed investor, based in London.</t>
  </si>
  <si>
    <t xml:space="preserve">
</t>
  </si>
  <si>
    <t>Octopus Investments</t>
  </si>
  <si>
    <t>octopusventures.com</t>
  </si>
  <si>
    <t>Pan European</t>
  </si>
  <si>
    <t>Everything other than gaming</t>
  </si>
  <si>
    <t>Evergreen funds ($600m+), can invest from £250k-£15m, portfolio of 50+ companies across Europe</t>
  </si>
  <si>
    <t>active</t>
  </si>
  <si>
    <t>Oxford Capital</t>
  </si>
  <si>
    <t>oxcp.com</t>
  </si>
  <si>
    <t>Companies that have a presence in the UK but can be based in Europe (France, Germany, UK, Nordics) and the US.</t>
  </si>
  <si>
    <t>Growth technology for consumers and business: Internet, e-commerce, SaaS, fintech, adtech, biotech, infrastructure.</t>
  </si>
  <si>
    <t>London and Oxford based Seed - Series B investor. Evergreen funds</t>
  </si>
  <si>
    <t>Active</t>
  </si>
  <si>
    <t>Parkwalk Advisors</t>
  </si>
  <si>
    <t>parkwalkadvisors.com</t>
  </si>
  <si>
    <t>Operate EIS funds (UK only) and they also operate the Cambridge University and Oxofrd University funds that invest in spin-outs. Old school British non operational investment style. Stage agnostic.</t>
  </si>
  <si>
    <t>Passion Capital</t>
  </si>
  <si>
    <t>passioncapital.com</t>
  </si>
  <si>
    <t>Early stage investor. From Fund II they invest across Europe</t>
  </si>
  <si>
    <t>Piton Capital</t>
  </si>
  <si>
    <t>pitoncap.com</t>
  </si>
  <si>
    <t>Focus on marketplaces</t>
  </si>
  <si>
    <t>Investor in online marketplaces. UK based.</t>
  </si>
  <si>
    <t>Closed new fund (II) January - 40m</t>
  </si>
  <si>
    <t>Playfair Capital</t>
  </si>
  <si>
    <t>playfaircapital.com</t>
  </si>
  <si>
    <t>Everywhere</t>
  </si>
  <si>
    <t>Personal investment vehicle for Federico Pirzio-Biroli. Based out of London.</t>
  </si>
  <si>
    <t>Potential VC</t>
  </si>
  <si>
    <t>potential.vc</t>
  </si>
  <si>
    <t>Investing Doug Scott's money, he also runs an AngelList syndicate that can put more money behind his deals</t>
  </si>
  <si>
    <t>PROfounders Capital</t>
  </si>
  <si>
    <t>profounderscapital.com</t>
  </si>
  <si>
    <t>EU</t>
  </si>
  <si>
    <t>Consumer Internet / Mobile, Ecommerce, Travel, Marketplaces, SaaS</t>
  </si>
  <si>
    <t>London based VC fund backed by a group of successful Internet Entrepreneurs. Fund I: £26m (actively investing). Fund II: in pipeline.</t>
  </si>
  <si>
    <t>Propel VC</t>
  </si>
  <si>
    <t>propel.vc</t>
  </si>
  <si>
    <t>US, Europe</t>
  </si>
  <si>
    <t>Fintech, payments, credit, insurance, wealth management, e-commerce, security and compliance.</t>
  </si>
  <si>
    <t>Fintech VC that will focus on payments, credit, insurance, wealth management, e-commerce, security and compliance. Formally BBVA who are now an LP in the fund.</t>
  </si>
  <si>
    <t>Qualcomm Ventures</t>
  </si>
  <si>
    <t>qualcommventures.com</t>
  </si>
  <si>
    <t>They invest in later stage tech companies. They are a corporate VC, I think they get money from Qualcomm and don't have traditional funds, but they invest like a VC.</t>
  </si>
  <si>
    <t>Saatchinvest</t>
  </si>
  <si>
    <t>saatchinvest.co.uk</t>
  </si>
  <si>
    <t xml:space="preserve">We back big ideas in the world early. We put up to £300k in each deal </t>
  </si>
  <si>
    <t>Salesforce Ventures</t>
  </si>
  <si>
    <t>salesforce.com</t>
  </si>
  <si>
    <t>Europe, Israel</t>
  </si>
  <si>
    <t>Enterprise/SaaS</t>
  </si>
  <si>
    <t>http://techcrunch.com/2015/10/13/salesforce-ventures-banks-100m-to-invest-in-european-cloud-startups/#.rub2m1:ui8m</t>
  </si>
  <si>
    <t>$100M</t>
  </si>
  <si>
    <t>Samsung Ventures</t>
  </si>
  <si>
    <t>samsungventures.com</t>
  </si>
  <si>
    <t>Santander Innoventures</t>
  </si>
  <si>
    <t>santanderinnoventures.com</t>
  </si>
  <si>
    <t>Bank</t>
  </si>
  <si>
    <t>Invests in disruptive fin-tech and payment services companies</t>
  </si>
  <si>
    <t>Seedcamp</t>
  </si>
  <si>
    <t>seedcamp.com</t>
  </si>
  <si>
    <t>Sector agnostic</t>
  </si>
  <si>
    <t>Seedcamp invests typically in the first round of investment, providing up to €200k and a lifelong platform of Learning, Network and Capital to support the most ambitious Founders.</t>
  </si>
  <si>
    <t>Closing follow-up fund</t>
  </si>
  <si>
    <t>5.2M</t>
  </si>
  <si>
    <t>2.5M</t>
  </si>
  <si>
    <t>Smedvig Capital</t>
  </si>
  <si>
    <t>smedvigcapital.com</t>
  </si>
  <si>
    <t>UK &amp; Nordic Regions</t>
  </si>
  <si>
    <t>Focus on Tech and Tech enabled businesses</t>
  </si>
  <si>
    <t>Smedvig Capital invest between £2-15M in fast growing UK and Nordic businesses.</t>
  </si>
  <si>
    <t>SparkLabs Global Ventures</t>
  </si>
  <si>
    <t>sparklabsglobal.com</t>
  </si>
  <si>
    <t>Focus is on the U.S., Europe, Israel and Asia</t>
  </si>
  <si>
    <t>Across most tech sectors besides pharma and cleantech. Some concentration in FinTech, IoT, online gaming, ecommerce and digital health.</t>
  </si>
  <si>
    <t xml:space="preserve">Global seed stage fund. Invests between $250k - $500k at seed stage. </t>
  </si>
  <si>
    <t>Summit Partners</t>
  </si>
  <si>
    <t>summitpartners.co.uk</t>
  </si>
  <si>
    <t>Large US VC. They have a London office and hunt for late stage deals here.</t>
  </si>
  <si>
    <t>Sussex Place Ventures</t>
  </si>
  <si>
    <t>spventures.com</t>
  </si>
  <si>
    <t xml:space="preserve">London based firm. Affiliated with London Business School. </t>
  </si>
  <si>
    <t>? - Regents Park Partners LP</t>
  </si>
  <si>
    <t>The FSE Group</t>
  </si>
  <si>
    <t>thefsegroup.com</t>
  </si>
  <si>
    <t>Camberley, Surrey</t>
  </si>
  <si>
    <t>Rarely</t>
  </si>
  <si>
    <t>South East of UK only</t>
  </si>
  <si>
    <t>Early stage investor in South East of England</t>
  </si>
  <si>
    <t>Toscafund Asset Management</t>
  </si>
  <si>
    <t>toscafund.com</t>
  </si>
  <si>
    <t>A leading multi asset manager</t>
  </si>
  <si>
    <t>Winton Ventures</t>
  </si>
  <si>
    <t>wintoncapital.com</t>
  </si>
  <si>
    <t>Worldwide with particular focus on London/UK/Europe</t>
  </si>
  <si>
    <t>Data with a focus on Analytics, Cyber and FinTech</t>
  </si>
  <si>
    <t>Winton Ventures is an early-stage venture capital fund backed by Winton Capital that strives to invest in promising entrepreneurs with the vision and potential to create industry-defining breakthroughs in data science and technology</t>
  </si>
  <si>
    <t>White Cloud Capital</t>
  </si>
  <si>
    <t>iwhcloud.com</t>
  </si>
  <si>
    <t>London, Sydney, Auckland and Singapore</t>
  </si>
  <si>
    <t>England, Australia, New Zealand, Singapore</t>
  </si>
  <si>
    <t>Sector focus is education, healthcare and industry</t>
  </si>
  <si>
    <t>WCC is a family of family office with 14 prestigious global families. They are a very private and under the radar fund focused primarily on growth capital/PE investing between 5 - 50million. This latest fund has a dedicated venture arm (50m) for early stage investments typically late seed/early A investing between 500k-2million initially with follow on capital.</t>
  </si>
  <si>
    <t>$50m fund for early stage startups</t>
  </si>
  <si>
    <t>C4 Ventures</t>
  </si>
  <si>
    <t>c4v.com</t>
  </si>
  <si>
    <t>London / Paris</t>
  </si>
  <si>
    <t>England, France</t>
  </si>
  <si>
    <t>Commerce, Medias, Hardware</t>
  </si>
  <si>
    <t>C4 Ventures is a leading European venture fund founded by Pascal Cagni (VP &amp; GM Apple EMEIA 2000-2012). Based in London and Paris, we typically invest in early stage (Seed or Series A) startups based in Europe and later stage startups seeking to expand into European markets. Our goal is to create a different kind of venture firm, one that focuses on partnering with entrepreneurs to navigate the complex European landscape. We are passionate and knowledgeable about two themes: • Future of Hardware • Future of Commerce Both people and products drive our investments. We look for founding teams who are not afraid of challenging the status quo and want to revolutionise industries and practices — hence our explosive name. Our team has strong experience in product development, omni-channel/go-to-market strategy and scaling up businesses in Europe and globally. For more information, check our portfolio and have a look at the companies and teams we believe in.</t>
  </si>
  <si>
    <t>Global Founders Capital</t>
  </si>
  <si>
    <t>globalfounders.vc</t>
  </si>
  <si>
    <t>London, Berlin</t>
  </si>
  <si>
    <t>England, Germany</t>
  </si>
  <si>
    <t>Consumer, SME</t>
  </si>
  <si>
    <t>Stage agnostic VC (early Seed to growth) that invests in consumer and SME facing models in EU, US and Emerging Markets. Leverages Rocket Internet's global network for scaleable on-demand execution support. Samwer Brothers are key LPs.</t>
  </si>
  <si>
    <t>Nova Founders Capital</t>
  </si>
  <si>
    <t>novafounders.com</t>
  </si>
  <si>
    <t>London, Hong Kong</t>
  </si>
  <si>
    <t>England, Hong Kong</t>
  </si>
  <si>
    <t>Nova Founders Capital is a Hong Kong and London-based venture capital firm and business incubator specializing in financial technology and other Internet technologies related to financial services.</t>
  </si>
  <si>
    <t>Benchmark</t>
  </si>
  <si>
    <t>benchmark.com</t>
  </si>
  <si>
    <t>London, Tel Aviv</t>
  </si>
  <si>
    <t>England, Israel</t>
  </si>
  <si>
    <t>enterprise software, cloud computing, infrastructure services, social mobile, security,  internet retail, consumer media/content, gaming, collaboration, semiconductors, finance/fintech, retail</t>
  </si>
  <si>
    <t>Benchmark is an American venture capital firm responsible for the early stage funding of numerous successful startups including Dropbox, Twitter, Uber, Snapchat, and Instagram.</t>
  </si>
  <si>
    <t>Tamares Capital</t>
  </si>
  <si>
    <t>tamares.com</t>
  </si>
  <si>
    <t>London, Herzliya Pituach, Stockholm</t>
  </si>
  <si>
    <t>England, Israel, Sweden</t>
  </si>
  <si>
    <t>Howzat Partners</t>
  </si>
  <si>
    <t>howzatpartners.com</t>
  </si>
  <si>
    <t>London &amp; Luxemburg</t>
  </si>
  <si>
    <t>England, Luxemburg</t>
  </si>
  <si>
    <t>Successful entrepreneurs. Investor in Trivago. Second "fund" in October 2013 &amp; third fund in 2015</t>
  </si>
  <si>
    <t>Second Fund ($20m?)</t>
  </si>
  <si>
    <t>Orange Growth Capital</t>
  </si>
  <si>
    <t>ogc-partners.com</t>
  </si>
  <si>
    <t>London, Amsterdam</t>
  </si>
  <si>
    <t>England, Netherlands</t>
  </si>
  <si>
    <t>Fintech only</t>
  </si>
  <si>
    <t>FinTech fund investing across EMEA with presence in London and Amsterdam founded in Q4 2013</t>
  </si>
  <si>
    <t>Phenomen Ventures</t>
  </si>
  <si>
    <t>phenomenvc.com</t>
  </si>
  <si>
    <t>London, Moscow</t>
  </si>
  <si>
    <t>England, Russia</t>
  </si>
  <si>
    <t>Moscow based investor investing internationally.</t>
  </si>
  <si>
    <t>Scottish Equity Partners</t>
  </si>
  <si>
    <t>sep.co.uk</t>
  </si>
  <si>
    <t>London, Glasgow, Edinburgh</t>
  </si>
  <si>
    <t>England, Scotland</t>
  </si>
  <si>
    <t>Internet, e-commerce, SaaS, e-healthcare, energy efficiency</t>
  </si>
  <si>
    <t xml:space="preserve">SEP invests up to £20 million in high growth technology, and technology enabled, companies. </t>
  </si>
  <si>
    <t>Northzone</t>
  </si>
  <si>
    <t>northzone.com</t>
  </si>
  <si>
    <t>London, Stockholm and Oslo</t>
  </si>
  <si>
    <t>England, Sweden, Norway</t>
  </si>
  <si>
    <t>Anywhere but main focus on Nordics, UK and Germany</t>
  </si>
  <si>
    <t>internet and tech but not cleantech or bio</t>
  </si>
  <si>
    <t>London, Stocholm, New York, Oslo &amp; Copenhagen offices. stage agnostic VC</t>
  </si>
  <si>
    <t>€250m fund VII</t>
  </si>
  <si>
    <t>Anthemis Group</t>
  </si>
  <si>
    <t>anthemis.com</t>
  </si>
  <si>
    <t>London, Geneva</t>
  </si>
  <si>
    <t>England, Switzerland</t>
  </si>
  <si>
    <t>Invests in financial services companies only. Not a traditional fund management company, but an operating company that invests.</t>
  </si>
  <si>
    <t>ACE &amp; Company</t>
  </si>
  <si>
    <t>aceandcompany.com</t>
  </si>
  <si>
    <t>London, Geneva, Hong-Kong, Cairo, NYC</t>
  </si>
  <si>
    <t>England, Switzerland, HK, Egypt, USA</t>
  </si>
  <si>
    <t>Diversified PE investment firm with a presence in London, New York, Cairo &amp; Hong Kong. Invested in the likes of Twitter &amp; Docker, they have a seed fund. Seed fund fully invested, putting together new seed fund for 2016.</t>
  </si>
  <si>
    <t>lluminate Financial</t>
  </si>
  <si>
    <t>illuminatefinancial.com</t>
  </si>
  <si>
    <t>London/NY</t>
  </si>
  <si>
    <t>England, USA</t>
  </si>
  <si>
    <t>Late Seed</t>
  </si>
  <si>
    <t>Global mandate</t>
  </si>
  <si>
    <t>Fintech, Capital Markets, B2B</t>
  </si>
  <si>
    <t>Specialist VC focused on B2B, capital markets fintech</t>
  </si>
  <si>
    <t>$50m Fund</t>
  </si>
  <si>
    <t>Neon Adventures</t>
  </si>
  <si>
    <t>neonadventures.com</t>
  </si>
  <si>
    <t>London, NYC</t>
  </si>
  <si>
    <t>Investment company of Neil Hutchinson who founded Forward Internet Group</t>
  </si>
  <si>
    <t>Reed Elsevier Ventures</t>
  </si>
  <si>
    <t>reedelsevierventures.com</t>
  </si>
  <si>
    <t>London, San Francisco</t>
  </si>
  <si>
    <t>South America, Middle East, Europe, United States, Australia, Western Europe, Netherlands, Sweden, Oceania, North America, United Kingdom</t>
  </si>
  <si>
    <t>Analytics, Ad Tech, Learning, Agritech</t>
  </si>
  <si>
    <t>Reed Elsevier Ventures is the corporate venture capital fund for Reed Elsevier. Founded in 2000, Reed Elsevier Ventures is a London based</t>
  </si>
  <si>
    <t>White Star Capital</t>
  </si>
  <si>
    <t>whitestarvc.com</t>
  </si>
  <si>
    <t>London, New York</t>
  </si>
  <si>
    <t xml:space="preserve">Early stage VC. Invests between $500k and $3M across "Institutional Seed" and Series A. Market place, Mobile services. Christian Hernandez (London)/ Eric Martineau- Fortin (NY). </t>
  </si>
  <si>
    <t>BaltCap</t>
  </si>
  <si>
    <t>baltcap.com</t>
  </si>
  <si>
    <t>Tallinn</t>
  </si>
  <si>
    <t>Estonia</t>
  </si>
  <si>
    <t>Baltics</t>
  </si>
  <si>
    <t>BaltCap invests in Baltics-related companies, providing growth and buyout financing in the range of 0.5-15m EUR.</t>
  </si>
  <si>
    <t>Fund II – 82m EUR Link: http://baltcap.com/press/news/baltcap-private-equity-fund-ii-holds-second-close</t>
  </si>
  <si>
    <t>30m EUR BaltCap Latvia Venture Capital Fund // Lithuania SME Fund (20m EUR)</t>
  </si>
  <si>
    <t>EstBAN</t>
  </si>
  <si>
    <t>estban.ee</t>
  </si>
  <si>
    <t>Predominantly Europe, initially prefer a connection to Estonia</t>
  </si>
  <si>
    <t>Angel Network</t>
  </si>
  <si>
    <t>Established in 2012, Estonian Business Angels Network is an organization for business angels investing in Estonia and the Baltic region.</t>
  </si>
  <si>
    <t>€4.8M</t>
  </si>
  <si>
    <t>€4.6M</t>
  </si>
  <si>
    <t>Karma</t>
  </si>
  <si>
    <t>karma.vc</t>
  </si>
  <si>
    <t>Main focus: ICT, enterprise SaaS, ML/AI, VR/AR, mobile, security</t>
  </si>
  <si>
    <t>A €60 million pan-European fund backed by Skype founding engineers, investing in companies with strong ideas delivered with unique technology, customer traction and global ambition.</t>
  </si>
  <si>
    <t>€60M</t>
  </si>
  <si>
    <t>SmartCap</t>
  </si>
  <si>
    <t>smartcap.ee</t>
  </si>
  <si>
    <t>Estonia only</t>
  </si>
  <si>
    <t xml:space="preserve">SmartCap in an investment arm of Estonian Development Fund and manages early stage venture capital funds - a fully invested Early Fund I and actively investing Early Fund II. </t>
  </si>
  <si>
    <t>Aura Capital</t>
  </si>
  <si>
    <t>auratum.com</t>
  </si>
  <si>
    <t>Helsinki</t>
  </si>
  <si>
    <t>Finland</t>
  </si>
  <si>
    <t>Founded 1997, Aura Capital is a private venture capital firms in Finland. Investments range from a small investment to a typical â‚¬500k to â‚¬1.5m in the first financing round.</t>
  </si>
  <si>
    <t>Butterfly Ventures</t>
  </si>
  <si>
    <t>butterfly.vc</t>
  </si>
  <si>
    <t>Oulu</t>
  </si>
  <si>
    <t>Oulu linkage (Finland linked companies)</t>
  </si>
  <si>
    <t>Managing The Northern Startup Fund from Oulu in Finland, with total fund size â‚¬10 million. Early stage regional companies. Investors are 50% private and 50% city of Oulu.</t>
  </si>
  <si>
    <t>Cleantech Invest</t>
  </si>
  <si>
    <t>cleantechinvest.com</t>
  </si>
  <si>
    <t>Based in Helsinki, Finland, Cleantech Invest private equity fund management company focusing on cleantech, as the name suggests. Total funding for target companies is typically â‚¬1-2 million.</t>
  </si>
  <si>
    <t>Conor Venture Partners</t>
  </si>
  <si>
    <t>conor.vc</t>
  </si>
  <si>
    <t>Espoo</t>
  </si>
  <si>
    <t>Nordic and Baltic focus</t>
  </si>
  <si>
    <t>Technology, ICT, BtoB, Comment; Active for syndications</t>
  </si>
  <si>
    <t xml:space="preserve">Finland based investor. </t>
  </si>
  <si>
    <t>Finnish Business Angels Network</t>
  </si>
  <si>
    <t>fiban.org</t>
  </si>
  <si>
    <t>A Finnish, non-profit network of over 500 private angel investors that aims to inspire and increase the amount and quality of private investments made in early-stage companies.</t>
  </si>
  <si>
    <t>€40M</t>
  </si>
  <si>
    <t>€33M</t>
  </si>
  <si>
    <t>€25M</t>
  </si>
  <si>
    <t>€15M</t>
  </si>
  <si>
    <t>€10M</t>
  </si>
  <si>
    <t>Finnish Industry Investment</t>
  </si>
  <si>
    <t>industryinvestment.com</t>
  </si>
  <si>
    <t>Governtment-owned investment company investing in Finnish companies, both directly and through private equity funds. â‚¬1 billion invested since 1995 in 510 companies.</t>
  </si>
  <si>
    <t>Finnvera</t>
  </si>
  <si>
    <t>finnvera.fi</t>
  </si>
  <si>
    <t>Finnvera is a financing company owned by the state of Finland, investing venture capital both directly in companies and acting as fund of fund investor in regional VC funds.</t>
  </si>
  <si>
    <t>Frontier</t>
  </si>
  <si>
    <t>frontier.fi</t>
  </si>
  <si>
    <t>SAAS</t>
  </si>
  <si>
    <t>Gorilla Ventures</t>
  </si>
  <si>
    <t>gorillaventures.fi</t>
  </si>
  <si>
    <t>Early-stage VC-fund (Finnvera + private investors) and startup accelerator helping entrepreneurs develop concepts to scalable, global business. Based in Helsinki.</t>
  </si>
  <si>
    <t>Inventure</t>
  </si>
  <si>
    <t>inventure.fi</t>
  </si>
  <si>
    <t>Nordics &amp; Baltics (Northern Europe)</t>
  </si>
  <si>
    <t>Inventure is a leading early-stage venture capital company in the Nordics.</t>
  </si>
  <si>
    <t>Inventure Fund II €70M</t>
  </si>
  <si>
    <t>Inventure Fund I €45M</t>
  </si>
  <si>
    <t>Lifeline Ventures</t>
  </si>
  <si>
    <t>lifelineventures.com</t>
  </si>
  <si>
    <t>Helsinki based early stage investor.</t>
  </si>
  <si>
    <t>Nokia Growth Partners</t>
  </si>
  <si>
    <t>nokiagrowthpartners.com</t>
  </si>
  <si>
    <t>Connected car, Connected Enterprise, Mobile consumer, applied big data and local commerce.</t>
  </si>
  <si>
    <t xml:space="preserve">Late stage global investor. Independent from Nokia. </t>
  </si>
  <si>
    <t>Open Ocean Capital</t>
  </si>
  <si>
    <t>openoceancapital.com</t>
  </si>
  <si>
    <t>Data-led, fast-growth sectors such as enterprise SaaS, market networks, cloud infrastructure, big data/machine learning and mobile solutions.</t>
  </si>
  <si>
    <t>Finland based early stage fund. Run by ex MySQL guys. Focus on Series A, and capacity for select Series B.</t>
  </si>
  <si>
    <t>PIVOT5</t>
  </si>
  <si>
    <t>pivot5.vc</t>
  </si>
  <si>
    <t>Seed investor, accelerator and innovator co-founding new companies. Also works with large corporations on business development. Based in Helsinki.</t>
  </si>
  <si>
    <t>Reaktor Ventures (fka Reaktor Polte)</t>
  </si>
  <si>
    <t>reaktorventures.com</t>
  </si>
  <si>
    <t xml:space="preserve">Reaktor is a software and Design studio. Reaktor Ventures is the investment arm of Reaktor. </t>
  </si>
  <si>
    <t>Tekes</t>
  </si>
  <si>
    <t>tekes.fi</t>
  </si>
  <si>
    <t>Tekes offers funding for research and development work carried out by companies, research organisations, and public sector service providers in Finland.</t>
  </si>
  <si>
    <t>Vendep</t>
  </si>
  <si>
    <t>vendep.com</t>
  </si>
  <si>
    <t>Leads in Finland, can co-invest elsewhere</t>
  </si>
  <si>
    <t>Primary sectors Enterprise SaaS, eCommerce &amp; Marketplaces, Fintech, Security and Digital Health</t>
  </si>
  <si>
    <t>Vendep is a software focused early-stage venture capital company based in Helsinki and investing primarily in Finland, but will co-invest in Stockholm, Berlin, Amsterdam and London.</t>
  </si>
  <si>
    <t xml:space="preserve">
€5m - Vendep Startup Fund I</t>
  </si>
  <si>
    <t>Verso Ventures</t>
  </si>
  <si>
    <t>versoventures.com</t>
  </si>
  <si>
    <t>Based in Helsinki, Verso invests in international growth companies created by spinning off businesses from inside large corporations. Have raised a new â‚¬50 million fund.</t>
  </si>
  <si>
    <t>VisionPlus (aka Vision+)</t>
  </si>
  <si>
    <t>visionplus.fi</t>
  </si>
  <si>
    <t>SaaS-companies, apps and Internet services</t>
  </si>
  <si>
    <t>They invest in exchange for a revenue share royalty, basically an unusual loan structure. Have 70+ companies in the portfolio.</t>
  </si>
  <si>
    <t>Metsä Spring</t>
  </si>
  <si>
    <t>metsaspring.com</t>
  </si>
  <si>
    <t>Sustainability (wood), bioeconomy</t>
  </si>
  <si>
    <t>Metsä Spring is a Corporate Venture Capital (CVC) company wholly-owned by Metsä Group - a leading bioeconomy company based in Finland. Metsä Group is active in several value chains that begin from sustainable Northern wood. Metsä Group's current products include plywood, sawn timber, pulp, biochemicals like crude tall oil and crude turpentine, paperboard, tissue paper and bioenergy in various forms.</t>
  </si>
  <si>
    <t>VNT Management</t>
  </si>
  <si>
    <t>vntm.com</t>
  </si>
  <si>
    <t>Vaasa, Munich</t>
  </si>
  <si>
    <t>Finland, Germany</t>
  </si>
  <si>
    <t>Northern Europe, DACH</t>
  </si>
  <si>
    <t>Cleantech, especially new energy technologies with electrical systems</t>
  </si>
  <si>
    <t>VNT is a stage agnostic cleantech investor with offices in Finland and Munich.</t>
  </si>
  <si>
    <t>Alven Capital</t>
  </si>
  <si>
    <t>alvencapital.com</t>
  </si>
  <si>
    <t>Paris</t>
  </si>
  <si>
    <t>France</t>
  </si>
  <si>
    <t>France focus</t>
  </si>
  <si>
    <t>Internet &amp; IT</t>
  </si>
  <si>
    <t>The fund invests in 5 to 7 new companies each year. The amount of the initial investment is generally from €1M to €5M.</t>
  </si>
  <si>
    <t>Aster Capital</t>
  </si>
  <si>
    <t>aster.com</t>
  </si>
  <si>
    <t>Europe (France, Germany, UK, Nordics, Spain, Italy, etc.), US, Israel, China</t>
  </si>
  <si>
    <t>Independant VC-firm, investing within the fields of Energy, Advanced materials, Smart transportation and IoT.</t>
  </si>
  <si>
    <t>€240m</t>
  </si>
  <si>
    <t>$60m Energy Access Ventures Fund</t>
  </si>
  <si>
    <t>$60m Aster Growth</t>
  </si>
  <si>
    <t>Aurinvest</t>
  </si>
  <si>
    <t>aurinvest.com</t>
  </si>
  <si>
    <t>Biotechnology, Advertising, Point of Sale</t>
  </si>
  <si>
    <t>Bpifrance</t>
  </si>
  <si>
    <t>bpifrance.fr</t>
  </si>
  <si>
    <t>Finance and advice for developing companies</t>
  </si>
  <si>
    <t>Caphorn Invest</t>
  </si>
  <si>
    <t>caphorninvest.fr</t>
  </si>
  <si>
    <t>Paris, Lille, Lyon</t>
  </si>
  <si>
    <t>Digital transformation of traditional industries; B2B , Saas , retail tech</t>
  </si>
  <si>
    <t>Caphorn's investors are 200 CEOs of top tier traditional industries companies. We have a dedicated team helping our portfolio find clients and reduce selling cycle. We use our LPs and their combined networks for that.</t>
  </si>
  <si>
    <t>130m€</t>
  </si>
  <si>
    <t>50m€</t>
  </si>
  <si>
    <t>daphni</t>
  </si>
  <si>
    <t>daphni.com</t>
  </si>
  <si>
    <t>France, UK, Germany, Sweden, Nederland, Denmark, Spain and French founders across the world</t>
  </si>
  <si>
    <t>Digital</t>
  </si>
  <si>
    <t>Three specificities: (a) proactive community that help the founders (+- 250 people, mostly LPs), (b) digital platform to leverage the community, (c) offer co-investment for their LPs to increase their ticket size capacity. 
Just closed their first fund (€150m+)</t>
  </si>
  <si>
    <t>Edmond de Rothschild Venture Capital</t>
  </si>
  <si>
    <t>edmond-de-rothschild.com</t>
  </si>
  <si>
    <t>Biotechnology, Health Care, Video</t>
  </si>
  <si>
    <t>As heir to the traditions and values that have ensured the success of the Rothschild family for 250 years, the Edmond de Rothschild Group has established itself over time as a leading player in European finance. Its activities are grouped around two major areas: Private Banking and Asset Management.</t>
  </si>
  <si>
    <t>Elaia Partners</t>
  </si>
  <si>
    <t>elaia.com</t>
  </si>
  <si>
    <t>Fa Diese</t>
  </si>
  <si>
    <t>fadiese.fr</t>
  </si>
  <si>
    <t>Digital, life sciences, hardware</t>
  </si>
  <si>
    <t>Fa Diese is a Paris-based Angel Fund dedicated to finance french startups at seed stage</t>
  </si>
  <si>
    <t>idinvest Partners</t>
  </si>
  <si>
    <t>idinvest.com</t>
  </si>
  <si>
    <t>European</t>
  </si>
  <si>
    <t>Digital (B2B and B2C)</t>
  </si>
  <si>
    <t>The digital fund II was closed few months ago at 150m€, and we raise approx. 100m€ every year with the French equivalent of VCTs. Ex of portfolio companies: Criteo, Deezer, Sigfox, Dailymotion, Webedia, Happn, etc.</t>
  </si>
  <si>
    <t>€150m</t>
  </si>
  <si>
    <t>Iris Capital</t>
  </si>
  <si>
    <t>iriscapital.com</t>
  </si>
  <si>
    <t>Europe, US, China, Middle-East</t>
  </si>
  <si>
    <t>Digital economy</t>
  </si>
  <si>
    <t>European multi-corporate VC firm with global presence.
Offices in Paris, Berlin, Cologne, San Francisco, Montreal, Beijing, Tokyo, Dubai, Riyadh
Investment range from early-stage to growth equity</t>
  </si>
  <si>
    <t>ISAI Gestion</t>
  </si>
  <si>
    <t>isai.fr</t>
  </si>
  <si>
    <t>French founders (even outside of France including the US)</t>
  </si>
  <si>
    <t>marketplaces, adtech &amp; SaaS but are open/opportunistic beyond these models</t>
  </si>
  <si>
    <t>French VC firm that invest into later stage and more mature companies. Writes large cheques, compared to fund size.</t>
  </si>
  <si>
    <t>75M€ ISAI Venture II</t>
  </si>
  <si>
    <t>35M€</t>
  </si>
  <si>
    <t>iSource</t>
  </si>
  <si>
    <t>isourcevc.com</t>
  </si>
  <si>
    <t>French VC, founded 1998.</t>
  </si>
  <si>
    <t>Kerala Ventures</t>
  </si>
  <si>
    <t>krlventures.com</t>
  </si>
  <si>
    <t>Kerala Ventures backs startups at the first stage of their history, developing their product or experiencing their first months of sales. We also study opportunities to act as co-founder, partnering with entrepreneurs from the very beginning of their idea and concept definition.</t>
  </si>
  <si>
    <t>Kima Ventures</t>
  </si>
  <si>
    <t>kimaventures.com</t>
  </si>
  <si>
    <t>French early stage investor. Invests money of the founders, no dedicated fund structure as far as I know. investing all around the world</t>
  </si>
  <si>
    <t>Kreaxi</t>
  </si>
  <si>
    <t>kreaxi.com</t>
  </si>
  <si>
    <t>Kurma Partners</t>
  </si>
  <si>
    <t>kurmapartners.com</t>
  </si>
  <si>
    <t>Life Science, Biotech, Pharma</t>
  </si>
  <si>
    <t>Founded in July 2009, Kurma Partners is a key European player in the financing of Innovation in Healthcare and Biotechnology, from pre-seed to growth capital, notably through Kurma Biofund I, II, and Kurma Diagnostics, as well as via strategic partnerships with prestigious European research and medical institutions.</t>
  </si>
  <si>
    <t>Omnes Capital</t>
  </si>
  <si>
    <t>omnescapital.com</t>
  </si>
  <si>
    <t>France &amp; Europe</t>
  </si>
  <si>
    <t>New Information and Communication Technology (web, mobile, SaaS/Cloud, hardware) and Life Sciences (drug development, diagnostics, medical devices) including e-Health.</t>
  </si>
  <si>
    <t>Omnes Capital is a French-based major player in private equity and infrastructure, with expertise in venture capital, buyout &amp; growth capital, renewable energy and co-investment. The venture capital team has invested over €400m since 2005. Minority stakes in innovative up-and-coming businesses with growth potential in both IT and life sciences sectors. Different investment stages: seed funds, Series A rounds, spin-offs, Series B rounds. Funds raised from retail private investors.</t>
  </si>
  <si>
    <t>One Ragtime</t>
  </si>
  <si>
    <t>oneragtime.com</t>
  </si>
  <si>
    <t>Europe &amp; Israel</t>
  </si>
  <si>
    <t>OneRagtime invests at the early-stage in Europe and Israel with the ambition to back visionary entrepreneurs striving to shape the future through technology and innovation.</t>
  </si>
  <si>
    <t>Otium Capital</t>
  </si>
  <si>
    <t>otiumcapital.com</t>
  </si>
  <si>
    <t>Europe with focus on France</t>
  </si>
  <si>
    <t>Saas, Marketplace, software-enabled media</t>
  </si>
  <si>
    <t>Otium Capital is a multi-stage VC/PE investment holding founded by Pierre-Edouard Stérin (also founder of SmartBox) in 2007. The Venture team invests between €0,5m to €5m in Marketplaces, SaaS and Media, with a very hands-on approach.</t>
  </si>
  <si>
    <t>Serena Capital</t>
  </si>
  <si>
    <t>serenacapital.com</t>
  </si>
  <si>
    <t>Internet &amp; Media, Mobile &amp; Telecom, Software, Big Data, Electronics</t>
  </si>
  <si>
    <t>Paris based VC. Former Society Generale VC team. More than 250 million euros under management.</t>
  </si>
  <si>
    <t>Seventure Partners</t>
  </si>
  <si>
    <t>seventure.fr</t>
  </si>
  <si>
    <t>France Focus</t>
  </si>
  <si>
    <t xml:space="preserve">French investor, have closed a 'seed' tech fund, but we see largely Series A and later stage deals on Crunchbase etc. </t>
  </si>
  <si>
    <t>Sofinnova Partners</t>
  </si>
  <si>
    <t>sofinnova.fr</t>
  </si>
  <si>
    <t>Europe, US and Israel</t>
  </si>
  <si>
    <t>BIOTECH Medtech AND green Chemistry</t>
  </si>
  <si>
    <t>France based VC firm. Not to be confused with Sofinnova Ventures. The 2008 vintage fund VI is the last fund to invest in IT. There is a 2012 fund VII that is dedicated to healthcare only.</t>
  </si>
  <si>
    <t>New fund VIII 2015</t>
  </si>
  <si>
    <t>Via ID</t>
  </si>
  <si>
    <t>via-id.com</t>
  </si>
  <si>
    <t>Paris / San Francisco / Singapour</t>
  </si>
  <si>
    <t>France / USA / Asia</t>
  </si>
  <si>
    <t>Pre-seed</t>
  </si>
  <si>
    <t>Europe, US, Asia</t>
  </si>
  <si>
    <t>New mobility / transportation</t>
  </si>
  <si>
    <t>CVC + Accelerator</t>
  </si>
  <si>
    <t>XAnge</t>
  </si>
  <si>
    <t>xange.fr</t>
  </si>
  <si>
    <t>Paris, Munich</t>
  </si>
  <si>
    <t>France, Germany</t>
  </si>
  <si>
    <t>Europe, with a focus on France and Germany</t>
  </si>
  <si>
    <t>Internet, SaaS, FinTech, Mobile and Cloud</t>
  </si>
  <si>
    <t>Franco-German VC fund founded in 2004, digital focus. Mainly investing in Series B to fuel international growth led by top entrepreneurs. Also regular, but loss frequent Seed or Series A investments, mainly in French companies.</t>
  </si>
  <si>
    <t>€62m fund + retail funds collected every year</t>
  </si>
  <si>
    <t>Partech Ventures</t>
  </si>
  <si>
    <t>partechventures.com</t>
  </si>
  <si>
    <t>Paris, Berlin, San Francisco</t>
  </si>
  <si>
    <t>France, Germany &amp; USA</t>
  </si>
  <si>
    <t>Europe (France, Germany, UK, Nordics) &amp; USA</t>
  </si>
  <si>
    <t>Partech Ventures is a top tier transatlantic venture capital firm with offices in San Francisco, Paris and Berlin. Partech invests in Internet and information technology startups at seed, venture and growth stages.</t>
  </si>
  <si>
    <t>360° Capital Partners</t>
  </si>
  <si>
    <t>360capitalpartners.com</t>
  </si>
  <si>
    <t>Paris, Milan, Munich, Berlin</t>
  </si>
  <si>
    <t>France, Italy, Germany</t>
  </si>
  <si>
    <t>Italy &amp; France, some Europe</t>
  </si>
  <si>
    <t>Early stage VC focused on Europe. Investments include Yoox (exited), Leetchi (exited), Windeln.de(exited), Qapa, TVTY, DoveConviene, Unilend, Save, Chictypes.</t>
  </si>
  <si>
    <t>100M€ 360 Capital One</t>
  </si>
  <si>
    <t>Newfund</t>
  </si>
  <si>
    <t>newfund-capital.com</t>
  </si>
  <si>
    <t>Paris, San Francisco</t>
  </si>
  <si>
    <t>France, US</t>
  </si>
  <si>
    <t>Permanently in search off new investments opportunities</t>
  </si>
  <si>
    <t>35 M€ - Booster1</t>
  </si>
  <si>
    <t>72 M€ Newfund1</t>
  </si>
  <si>
    <t>Acton Capital Partners</t>
  </si>
  <si>
    <t>actoncapital.com</t>
  </si>
  <si>
    <t>Munich</t>
  </si>
  <si>
    <t>Internet enabled businesses both B2C and B2B: digital media, marketplaces, platforms, e-commerce, e-services including SaaS and fintech</t>
  </si>
  <si>
    <t>Acton Capital Partners is a partner-led growth equity investor in internet and mobile-based businesses. The Munich based partnership invests worldwide, with a strong emphasis on Europe. Funding comes from international private and institutional investors.</t>
  </si>
  <si>
    <t>Acxit Capital Partners</t>
  </si>
  <si>
    <t>acxit.com</t>
  </si>
  <si>
    <t>Frankfurt, Berlin, Munich</t>
  </si>
  <si>
    <t>Internet &amp; Media, Software &amp; IT, Mobile &amp; Telecom, Healthcare &amp; Pharma, Retail &amp; Consumer Goods, Real Estate, General Industries</t>
  </si>
  <si>
    <t>ACXIT Capital Partners is a leading international corporate finance and investment advisory firm for mid-market clients and entrepreneurs in Europe and beyond.</t>
  </si>
  <si>
    <t>Allianz Ventures</t>
  </si>
  <si>
    <t>allianz.com</t>
  </si>
  <si>
    <t>Insure &amp; Fintech</t>
  </si>
  <si>
    <t>VC-arm of Allianz Group engaging in early-stage and mid/later-stage in the strategic domains connected to groups core business.</t>
  </si>
  <si>
    <t>Alternative Strategic Investments (ALSTIN)</t>
  </si>
  <si>
    <t>alstin.de</t>
  </si>
  <si>
    <t>Germany, Austria, Switzerland, + Global</t>
  </si>
  <si>
    <t>FinTech &amp; InsurTech, Mobile, Travel, Platforms, Retail, Digital Health, AI, Big Data, Cybersecurity, IoT, VR, Mobility, Robotics &amp; Automation</t>
  </si>
  <si>
    <t>Growth capital paired with unique sales &amp; entrepreneurial support for innovative tech &amp; life science companies after commercial proof of concept</t>
  </si>
  <si>
    <t>ALSTIN II</t>
  </si>
  <si>
    <t>Atlantic Labs</t>
  </si>
  <si>
    <t>atlanticlabs.de</t>
  </si>
  <si>
    <t>Focused on tech and consumer internet. Investments include SoundCloud, EyeEm, Monoqi and Medigo. Former investments Gate5 (sold to Nokia), Brands4Friends (Ebay), StudiVZ (Holtzbrinck),Readmill (Dropbox). Set up by Christophe Maire.</t>
  </si>
  <si>
    <t>Avala Capital</t>
  </si>
  <si>
    <t>avalacapital.com</t>
  </si>
  <si>
    <t>Avala Capital is an angel venture capital investor partnering with passionate Internet founders. We invest capital, leverage our extensive international network and offer advice in key areas such as marketing, technology, funding and strategy in order to boost performance of ambitious Internet teams.</t>
  </si>
  <si>
    <t>b10 VC</t>
  </si>
  <si>
    <t>b10.vc</t>
  </si>
  <si>
    <t>B2B</t>
  </si>
  <si>
    <t>BASF Venture Capital</t>
  </si>
  <si>
    <t>basf-vc.de</t>
  </si>
  <si>
    <t>Ludwigshafen</t>
  </si>
  <si>
    <t>The venture capital company of the German BASF Group invests both in promising startups worldwide and other VC funds, with investments linked to the strategy and interests of BASF.</t>
  </si>
  <si>
    <t>Bauer Venture Partners</t>
  </si>
  <si>
    <t>bauerventurepartnerd.vc</t>
  </si>
  <si>
    <t>Hamburg, Berlin</t>
  </si>
  <si>
    <t>Germany, Nordics</t>
  </si>
  <si>
    <t>Digital Media and Publishing Tech</t>
  </si>
  <si>
    <t>Bauer Venture Partners (BVP) invests in great minds with great ideas. BVP is focussed on disruptive digital media and publishing tech models, primarily in later stages and in Germany and the Nordics .</t>
  </si>
  <si>
    <t>Bayern Kapital</t>
  </si>
  <si>
    <t>bayernkapital.de</t>
  </si>
  <si>
    <t>Landshut</t>
  </si>
  <si>
    <t>Bavaria</t>
  </si>
  <si>
    <t>IT/software, life sciences, new materials, micro-systems &amp; environmental technologies</t>
  </si>
  <si>
    <t>Founded at the end of 1995 Bayern Kapital GmbH is a wholly owned subsidiary of the LfA Foerderbank Bayern (Bavaria‘s development bank). Bayern Kapital’s objective is to finance research and development as well as the market launch of new products, product diversifications and expansion of the market share.</t>
  </si>
  <si>
    <t>Berlin Ventures</t>
  </si>
  <si>
    <t>berlinventures.com</t>
  </si>
  <si>
    <t>BlueYard Capital</t>
  </si>
  <si>
    <t>blueyard.com</t>
  </si>
  <si>
    <t>Companies aiming to decentralize markets, empower users and liberate data.</t>
  </si>
  <si>
    <t>http://www.berlinvc.com/2016/01/04/a-new-venture-firm-called-blueyard/</t>
  </si>
  <si>
    <t>$120M</t>
  </si>
  <si>
    <t>Capnamic Ventures</t>
  </si>
  <si>
    <t>capnamic.de</t>
  </si>
  <si>
    <t>Berlin, Cologne</t>
  </si>
  <si>
    <t>Early stage investor. Based in Cologne. It is unclear how much money they have. They have a deal with Iris Capital to co-invest in early German startups.</t>
  </si>
  <si>
    <t>Cavalry Ventures</t>
  </si>
  <si>
    <t>cavalry.vc</t>
  </si>
  <si>
    <t>Berlin / Germany</t>
  </si>
  <si>
    <t>Investment vehicle for Claude Ritter, Markus Fuhrmann and Stefan Walter (@BOOK A TIGER, @Lieferheld, @Delivery Hero, Rouven Dresselhaus, Dominik Matyka (ex Plista), and Marcel Hollerbach (ProductsUp), others).</t>
  </si>
  <si>
    <t>Cherry Ventures</t>
  </si>
  <si>
    <t>cherry.vc</t>
  </si>
  <si>
    <t>Europe (Berlin, London, Stockholm, Paris)</t>
  </si>
  <si>
    <t>Businesses that effect a large group of consumers. Marketplaces, SaaS, retail/brand.</t>
  </si>
  <si>
    <t>Early-Stage firm founded by three partners Filip Dames (Co-founder Zalando), Daniel Glasner (founder Citydeal, founder Quandoo) and Christian Meermann (former CMO Zalando).</t>
  </si>
  <si>
    <t>Fund II</t>
  </si>
  <si>
    <t>Fund I</t>
  </si>
  <si>
    <t>Cipio Partners</t>
  </si>
  <si>
    <t>cipiopartners.com</t>
  </si>
  <si>
    <t>Europe, Israel and North America.</t>
  </si>
  <si>
    <t>International secondary direct investment management firm based in Munich and Luxembourg, Cipio invests in private high-quality growth businesses in Europe, Israel and North America.</t>
  </si>
  <si>
    <t>Coparion</t>
  </si>
  <si>
    <t>coparion.de</t>
  </si>
  <si>
    <t>Cologne, Berlin</t>
  </si>
  <si>
    <t>Germany only</t>
  </si>
  <si>
    <t>Coparion is a venture capital fund for young, German technology companies. We Fund closed: € 225 MM (Jan 2016) are a pragmatic investor with an eye for the essentials and persistence for the long-run.</t>
  </si>
  <si>
    <t>Curious Capital</t>
  </si>
  <si>
    <t>curiouscapital.vc</t>
  </si>
  <si>
    <t>Cologne, Germany</t>
  </si>
  <si>
    <t>Germany, but whole EU is possible</t>
  </si>
  <si>
    <t>Technology driven products, no specific sector preference</t>
  </si>
  <si>
    <t>Curious Capital is looking for seed and early stage investments in business models, products and/or markets, which anyhow fit to activities of a modern media company.</t>
  </si>
  <si>
    <t>Deutsche Bahn Digital Ventures (DBDV)</t>
  </si>
  <si>
    <t>deutschebahnventures.de</t>
  </si>
  <si>
    <t>Yes</t>
  </si>
  <si>
    <t>Smart Mobility, Smart Logistics, Smart City</t>
  </si>
  <si>
    <t>Deutsche Bahn Digital Ventures is the Corporate VC of Deutsche Bahn and is investing into early-stage tech startups working on the future of mobility, logistics and smart city</t>
  </si>
  <si>
    <t>Dresselhaus Ventures (now part of Cavalry Ventures)</t>
  </si>
  <si>
    <t>dresselhaus.com</t>
  </si>
  <si>
    <t>Invests Dresselhaus family money. Now part of Cavalry Ventures and no longer stand alone.</t>
  </si>
  <si>
    <t>e.ventures</t>
  </si>
  <si>
    <t>eventures.vc</t>
  </si>
  <si>
    <t>150M</t>
  </si>
  <si>
    <t>eCAPITAL Entrepreneural Partners</t>
  </si>
  <si>
    <t>ecapital.de</t>
  </si>
  <si>
    <t>Münster</t>
  </si>
  <si>
    <t>DACH</t>
  </si>
  <si>
    <t>Cleantech</t>
  </si>
  <si>
    <t>The fund focuses on investing in later and early stage cleantech companies, with an average volume of € 0.5m – € 2.5m, mainly in Germany, Austria and Switzerland</t>
  </si>
  <si>
    <t>Finlab AG</t>
  </si>
  <si>
    <t>finlab.de</t>
  </si>
  <si>
    <t>Frankfurt</t>
  </si>
  <si>
    <t>Germany, Austria, Switzerland</t>
  </si>
  <si>
    <t>Early Stage Financial Technology</t>
  </si>
  <si>
    <t>Fly Ventures</t>
  </si>
  <si>
    <t>fly.vc</t>
  </si>
  <si>
    <t xml:space="preserve"> "Automation", machine learning, artificial intelligence enabling tech or applications</t>
  </si>
  <si>
    <t>Seed fund investing €100,000 to €750,000 in seed and early Series A stage startups. Thematically focussed on "investing in automation".</t>
  </si>
  <si>
    <t>Freigeist</t>
  </si>
  <si>
    <t>Bonn</t>
  </si>
  <si>
    <t>German Startups Group</t>
  </si>
  <si>
    <t>german-startups.com</t>
  </si>
  <si>
    <t>German-related background</t>
  </si>
  <si>
    <t>IT &amp; Internet focus</t>
  </si>
  <si>
    <t>Berlin-based investment company that focuses on young, fast-growing companies. German Startups Group acquires majority and minority shareholdings. Since it commenced operations in 2012, it has become one of the most active venture capital investor in Germany.</t>
  </si>
  <si>
    <t>Grazia Equity</t>
  </si>
  <si>
    <t>grazia.com</t>
  </si>
  <si>
    <t>Stuttgart</t>
  </si>
  <si>
    <t>Rauschenbusch family money. Typicallg goes in at Series B or later, do Series A as well.</t>
  </si>
  <si>
    <t>Hasso Plattner Ventures</t>
  </si>
  <si>
    <t>hp-ventures.com</t>
  </si>
  <si>
    <t>IT</t>
  </si>
  <si>
    <t>Used to be the VC arm of Hasso Plattner Capital. As of 2015, Hasso Plattner Ventures is the umbrella brand for all direct investments of Hasso Plattner regardless under which legal structure those investments are made. Invests solely in fast-growing and information technology-driven companies in seed stage (with no prior institutional financing) or growth stage (with a minimum annual turnover of EUR 10m).</t>
  </si>
  <si>
    <t>Heilemann Ventures (now part of Earlybird)</t>
  </si>
  <si>
    <t>heilemann-ventures.com</t>
  </si>
  <si>
    <t>Berlin based companies focus</t>
  </si>
  <si>
    <t>Seed and early stage funding for European entrepreneurs in the digital industry. Money of Heilemann Brothers. MERGED WITH EARLYBIRD.</t>
  </si>
  <si>
    <t>High-Tech Gründerfonds</t>
  </si>
  <si>
    <t>high-tech-gruenderfonds.de</t>
  </si>
  <si>
    <t>German companies only</t>
  </si>
  <si>
    <t>High-Tech Gründerfonds (HTGF) is Germany’s most active and leading seed stage investor. We finance your technology-driven company – whether you are active in the fields of cleantech or robotics, whether you are developing new drugs, chemical processes or new software: come profit from our experience and the extensive network of our team and its technological and entrepreneurial expertise.</t>
  </si>
  <si>
    <t>Holtzbrinck Ventures</t>
  </si>
  <si>
    <t>holtzbrinck-ventures.com</t>
  </si>
  <si>
    <t>Berlin, Munich</t>
  </si>
  <si>
    <t>Global, with a focus on Europe</t>
  </si>
  <si>
    <t>Leading German VC firm. Based in Munich. Invest globally and across business models.</t>
  </si>
  <si>
    <t>Eur 285m - HV Holtzbrinck Ventures Fund VI</t>
  </si>
  <si>
    <t>eur 175m - HV Holtzbrinck Ventures V</t>
  </si>
  <si>
    <t>HR Ventures</t>
  </si>
  <si>
    <t>hrventures.de</t>
  </si>
  <si>
    <t>Investment arm of the airline Hahn Air. Evergreen fund focusing on TravelTech / Hospitality / Mobility startups in Europe.</t>
  </si>
  <si>
    <t>Investment arm of the airline HR. Invests in all sorts of digital businesses (e.g. itembase)</t>
  </si>
  <si>
    <t>IBB Beteiligungsgesellschaft</t>
  </si>
  <si>
    <t>ibb-bet.de</t>
  </si>
  <si>
    <t>DE</t>
  </si>
  <si>
    <t>Creative Industries Life Sciences Industrial Technologies ICT (Information &amp; Communication Technologies)</t>
  </si>
  <si>
    <t>IBB Beteiligungsgesellschaft (IBB Bet) was founded in 1997 as an initiative of Investment Bank Berlin (IBB) and the State of Berlin. Since then we have been one of the most active players in the Berlin venture capital scene. All of our funds are financed by public funds. At present, we have two funds in the investment phase: Tech Fund II, with a volume of 60 million euros, and Creative Fund II, with a volume of 40 million euros. IBB and the State of Berlin each contribute half of the fund each, the latter with the support of financing from the European Union’s European Fund for Regional Development. Since its founding, IBB Bet manages in total 252 million euros in funding.</t>
  </si>
  <si>
    <t>Join Capital</t>
  </si>
  <si>
    <t>join.capital</t>
  </si>
  <si>
    <t>Former BDMI Europe team, now with their own fund. Targetting €40m first close by December 2015.</t>
  </si>
  <si>
    <t>? €75m target</t>
  </si>
  <si>
    <t>Kizoo Ventures</t>
  </si>
  <si>
    <t>kizoo.com</t>
  </si>
  <si>
    <t>Karlsruhe</t>
  </si>
  <si>
    <t>StartUps with HQ in Germany or Central Europe</t>
  </si>
  <si>
    <t>Digital models BtC, BtB, predominantly SaaS and Platforms. No ECommerce, AdTech</t>
  </si>
  <si>
    <t>Greve brothers (flug.de, web.de, lastminute.de) invest via this evergreen vehicle.</t>
  </si>
  <si>
    <t>Kompas Ventures</t>
  </si>
  <si>
    <t>kompass-ventures.com</t>
  </si>
  <si>
    <t>Financial Services, Digital Health, Smart Home, Enterprise Infrastructure, AI, IOT</t>
  </si>
  <si>
    <t>Kompass Ventures is an evergreen venture capital fund located in Berlin. 
Through early stage investments, we aim to back digital, EU-based startups with the potential to shape industries and expand their reach globally. We strongly believe that startups should do what they do best - build a company. We are here to support their entrepreneurs on that journey.</t>
  </si>
  <si>
    <t>LEA Partners</t>
  </si>
  <si>
    <t>leapartners.de</t>
  </si>
  <si>
    <t>Germany, Switzerland, Austria</t>
  </si>
  <si>
    <t>Software &amp; technology-enabled businesses</t>
  </si>
  <si>
    <t>Multi-stage investment firm based in Karlsruhe investing up to € 20M in software and technology-enabled businesses across the GSA region</t>
  </si>
  <si>
    <t>€ 100M</t>
  </si>
  <si>
    <t>MairDumont Ventures GmbH</t>
  </si>
  <si>
    <t>md-ventures.de</t>
  </si>
  <si>
    <t>Berlin, Munich, Stuttgart</t>
  </si>
  <si>
    <t>Serie A</t>
  </si>
  <si>
    <t>Travel</t>
  </si>
  <si>
    <t>Motu Ventures</t>
  </si>
  <si>
    <t>motuventures.com</t>
  </si>
  <si>
    <t>MOTU VENTURES is a Berlin-based seed fund focused on building lean startups and boosting talented entrepreneurs. We specialize in first round financing of seed stage companies. Leveraging our network and experience, we support our portfolio companies from their early stage and we accelerate them as active investor.</t>
  </si>
  <si>
    <t>Newten Ventures</t>
  </si>
  <si>
    <t>newten.com</t>
  </si>
  <si>
    <t>Newten Ventures invests time and money into market proven conventional business models and uses internet technology to accelerate their growth.</t>
  </si>
  <si>
    <t>Nine Ten Capital</t>
  </si>
  <si>
    <t>ninetencapital.de</t>
  </si>
  <si>
    <t>Paua Ventures</t>
  </si>
  <si>
    <t>pauaventures.com</t>
  </si>
  <si>
    <t xml:space="preserve">EU </t>
  </si>
  <si>
    <t>SaaS, Mobile B2C/ B2B, Ecommerce, Developer Tools, Fintech, Hardware/IoT with strong software component, Marketplaces</t>
  </si>
  <si>
    <t>We are a Seed and Series A tech VC based in Berlin. We offer active support in day-to-day operational business decisions and help entrepreneurs set strategic milestones. We keep close contact to our partners to ensure start-ups use our networking resources efficiently. Moreover, we support our companies as sparring partners in negotiations – we do not mind rolling up our sleeves and getting it done. Actually that’s what we love and live every day.</t>
  </si>
  <si>
    <t>Paua II - EUR 60m (not publicly confirmed)</t>
  </si>
  <si>
    <t>Paua I - EUR 8m</t>
  </si>
  <si>
    <t>Peppermint Venture Partners</t>
  </si>
  <si>
    <t>peppermint-vp.com</t>
  </si>
  <si>
    <t>Healthcare</t>
  </si>
  <si>
    <t>PVP invests in early-stage healthcare companies across Europe with a focus on medical device, digital health and platform technology companies.</t>
  </si>
  <si>
    <t>€? - Peppermint Charité Biomedical Fund (CBF-1)</t>
  </si>
  <si>
    <t>Point Nine Capital</t>
  </si>
  <si>
    <t>pointninecap.com</t>
  </si>
  <si>
    <t>Europe and North America</t>
  </si>
  <si>
    <t>Marketplaces, SaaS, Hardware/IoT in all kind of areas such as Mobile, Fintech etc slight preference for B2B &amp; B2D</t>
  </si>
  <si>
    <t>The first internet VC to be founded in Berlin and fund both local and international startups. Point Nine Capital invests between €100,000 and €1M in early-stage companies, with a special focus on startups in the areas of SaaS and digital marketplaces.</t>
  </si>
  <si>
    <t>€6m - Started under Team Europe Ventures Fund</t>
  </si>
  <si>
    <t>Project A Ventures</t>
  </si>
  <si>
    <t>project-a.com</t>
  </si>
  <si>
    <t>Mainly Europe</t>
  </si>
  <si>
    <t>Marketplaces / ecommerce; Digital Infrastructure; Enterprise Solutions / SaaS</t>
  </si>
  <si>
    <t>Seed and early stage investor in the digital space with a systematic and unique company building approach, founded by Florian Heinemann, Uwe Horstmann, Thies Sander and Christian Weiss. Project A combines capital investments into start-ups with hands-on operational involvement through 90+ functional experts in the following areas: performance marketing, business intelligence, HR / recruiting, tech (PHP, Java, frontend), product mangement &amp; business development. They invest into online / digital business models at Seed (500k+ EUR funding) and Series A (1-3m EUR funding) stages and can follow-up in later rounds.</t>
  </si>
  <si>
    <t>€80M - Project A Ventures Fund I</t>
  </si>
  <si>
    <t>Redstone</t>
  </si>
  <si>
    <t>redstone.vc</t>
  </si>
  <si>
    <t>Global, focus on Europe &amp; DACH</t>
  </si>
  <si>
    <t>Mobility, Logistics, FinTech, PropTech, InsurTech, B2B SaaS, Business &amp; Market Intelligence</t>
  </si>
  <si>
    <t>Redstone is a Berlin-based Venture Capital firm working with multiple corporate venture funds. We have reinvented corporate Venture Capital through our VC-as-a-Service model, which connects industry leaders with ambitious founders.</t>
  </si>
  <si>
    <t>Rocket Internet</t>
  </si>
  <si>
    <t>rocket-internet.com</t>
  </si>
  <si>
    <t>S-UBG Group</t>
  </si>
  <si>
    <t>s-ubg.de</t>
  </si>
  <si>
    <t>Aachen</t>
  </si>
  <si>
    <t>Focus on Western Germany</t>
  </si>
  <si>
    <t>all technologies</t>
  </si>
  <si>
    <t>Seed &amp; Speed</t>
  </si>
  <si>
    <t>seedandspeed.de</t>
  </si>
  <si>
    <t>Hanover</t>
  </si>
  <si>
    <t>International focus</t>
  </si>
  <si>
    <t>Seed &amp; Early Stage capital paired with unique sales &amp; entrepreneurial support for innovative tech &amp; life science companies. Type: Family Office / VC</t>
  </si>
  <si>
    <t>Senovo</t>
  </si>
  <si>
    <t>senovo.vc</t>
  </si>
  <si>
    <t>Germany, Austria, Switzerland, Europe</t>
  </si>
  <si>
    <t>B2B SaaS</t>
  </si>
  <si>
    <t>Senovo focuses on early stage B2B SaaS investments. We fund outstanding entrepreneurs and teams building world class products, and generally get involved soon after product launch, during the Series A. Our typical investment size is 300k - 1m EUR, with reserves to support the team in later rounds. Whether we lead or co-invest with a partner, we believe it is beneficial for startups to have complimentary investors and usually syndicate our investments. So the rounds are typically 1-5m investment in total.</t>
  </si>
  <si>
    <t>Shortcut Ventures</t>
  </si>
  <si>
    <t>shortcut.vc</t>
  </si>
  <si>
    <t>Hamburg</t>
  </si>
  <si>
    <t>Digital Business</t>
  </si>
  <si>
    <t>Shortcut Ventures is a VC for founders by founders. Partners invest own money. Largest LP is Telefonica. Fund I is fully invested.</t>
  </si>
  <si>
    <t>Siemens Venture Capital</t>
  </si>
  <si>
    <t>siemensventurecapital.com</t>
  </si>
  <si>
    <t>Software for industrial companies, advanced manufacturing, energy, transportation, smart cities, medical devices, cleantech</t>
  </si>
  <si>
    <t>SVC, affiliated with German industrial giant Siemens, invests venture capital (typically between â‚¬2-5 M), and growth capital (â‚¬10-30M). Also invests in seed/series A with $250k-$1mm. Global network located in Europe, the US and Asia.</t>
  </si>
  <si>
    <t>Statkraft Ventures</t>
  </si>
  <si>
    <t>statkraftventures.com</t>
  </si>
  <si>
    <t>Düsseldorf</t>
  </si>
  <si>
    <t>Focus on Europe, opportunistic in US and Israel</t>
  </si>
  <si>
    <t>Companies that can have an impact on the energy sector.
This can include all things energy as well as IoT, enterprise software, industrial automation, marketplaces, electrification of transport, smart city, smart home, IT security and other topics. Both B2B and B2C.</t>
  </si>
  <si>
    <t>Statkraft Ventures is a European venture capital firm focusing on early stage and growth phase investments in start-up companies that drive fundamental change in energy and related sectors. As a trustful long-term partner for outstanding entrepreneurs we provide venture capital and expertise.
Learn more about our investment focus and portfolio at www.statkraftventures.com</t>
  </si>
  <si>
    <t>STS Ventures</t>
  </si>
  <si>
    <t>sts-ventures.de</t>
  </si>
  <si>
    <t>Cologne</t>
  </si>
  <si>
    <t>We invest across industries and up to €2M per ticket. Former investments include AbeBooks, zooplus, kaufDA, audibene and B2X. Set up by the founder of OnVista, IS. Teledata, Ligatus and Finanzen100, Stephan Schubert.</t>
  </si>
  <si>
    <t>System.One</t>
  </si>
  <si>
    <t>systemone.vc</t>
  </si>
  <si>
    <t>System.One is a pre-seed venture capital fund. We’re based in Berlin, but have a global mindset and reach. Our purpose is to invest in exceptional founders who combine early technical ideas with a bold mission and major potential impact. Pre-seed simply means we’d like to get in first – product and tech risk are core to what we do, not a problem we seek to eliminate.</t>
  </si>
  <si>
    <t>Target Partners</t>
  </si>
  <si>
    <t>targetpartners.de</t>
  </si>
  <si>
    <t>Germany, Austria and Switzerland</t>
  </si>
  <si>
    <t>Focus on high-growth technology markets, such as mobile, software, cleantech, e-commerce, and internet</t>
  </si>
  <si>
    <t xml:space="preserve">Target Partners invests in young technology companies in Germany, Austria and Switzerland. Do very occasional seed deals. </t>
  </si>
  <si>
    <t>€68,2m - Target Partners Fund III</t>
  </si>
  <si>
    <t>Tengelmann Ventures</t>
  </si>
  <si>
    <t>tev.de</t>
  </si>
  <si>
    <t>Mülheim a/d Ruhr</t>
  </si>
  <si>
    <t>3 investment sectors: Consumer Internet, Marketplaces as well as Software &amp; Technology</t>
  </si>
  <si>
    <t>Investment focus on eCommerce, marketplaces and increasingly software &amp; technology. Evergreen structure backed by Tengelmann (Haub family).</t>
  </si>
  <si>
    <t>TGFS</t>
  </si>
  <si>
    <t>tgfs.de</t>
  </si>
  <si>
    <t>Dresden</t>
  </si>
  <si>
    <t>Unternehmertum Venture Capital Partners</t>
  </si>
  <si>
    <t>uvcpartners.com</t>
  </si>
  <si>
    <t>Industry 4.0 &amp; IoT, Manufacturing Technologies, B2B Software and SaaS, Mobility &amp; Smart City</t>
  </si>
  <si>
    <t>Unternehmertum Venture Capital (UVC) Partners is an early-stage technology venture capital firm investing in B2B tech startups in the field of Industrial IoT, B2B software, SaaS, mobility and smart cities. The current portfolio includes companies such as FlixBus, Konux and Orpheus.</t>
  </si>
  <si>
    <t>€25m</t>
  </si>
  <si>
    <t>Venista Ventures</t>
  </si>
  <si>
    <t>venista-ventures.com</t>
  </si>
  <si>
    <t>Mobile</t>
  </si>
  <si>
    <t>Investment in mobile companies. No traditional fund, investment arm of an operating company. JL: To my knowledge are not making new investments anymore.</t>
  </si>
  <si>
    <t>Vito Ventures</t>
  </si>
  <si>
    <t>Http:</t>
  </si>
  <si>
    <t>Voltage Ventures</t>
  </si>
  <si>
    <t>voltage.vc</t>
  </si>
  <si>
    <t>Vorwerk Ventures</t>
  </si>
  <si>
    <t>vorwerk-ventures.com</t>
  </si>
  <si>
    <t>Wuppertal</t>
  </si>
  <si>
    <t>Europe, US</t>
  </si>
  <si>
    <t>Consumer Startups (any vertical and tech)</t>
  </si>
  <si>
    <t>Wellington Partners</t>
  </si>
  <si>
    <t>wellington-partners.com</t>
  </si>
  <si>
    <t xml:space="preserve">Have been investing since 1990s. </t>
  </si>
  <si>
    <t>WestTech Ventures</t>
  </si>
  <si>
    <t>westtechventures.de</t>
  </si>
  <si>
    <t>No eCommerce, no Games. Happy about Tech, B2B, SaaS, Media and others.</t>
  </si>
  <si>
    <t>WestTech Ventures is a technology-oriented early-stage investor in Berlin. WestTech invests in startups in the pre-seed phase, during founding and building of the company in the seed phase and continues to support the growth stage and the exit. The focus of WestTech is on topics such as: software, software engineering, B2B, SaaS, mobile services, media, media technology and education.</t>
  </si>
  <si>
    <t>Plutos Ventures</t>
  </si>
  <si>
    <t>plutos-group.com</t>
  </si>
  <si>
    <t>Real Estate, PropTech</t>
  </si>
  <si>
    <t>Plutos Ventures is the VC arm of the Plutos Group, a major player on the German real estate market (€800M transaction volume). Next to residential and commercial real estate, we invest in disruptive PropTech Start-Ups, including realbest. With our venture capital, network &amp; expertise, we pave the way for PropTechs to enjoy sustainable growth.</t>
  </si>
  <si>
    <t>seed + speed Ventures</t>
  </si>
  <si>
    <t>seedandspeed.com</t>
  </si>
  <si>
    <t>Berlin, Munich, Hanover, San Francisco</t>
  </si>
  <si>
    <t>Germany / USA</t>
  </si>
  <si>
    <t>DACH/ EU/ US</t>
  </si>
  <si>
    <t>long-term oriented seed-/ early-stage venture capital firm, which provides innovative startups with unique sales &amp; entrepreneurial support paired (pre-)seed capital.</t>
  </si>
  <si>
    <t>techstars.com</t>
  </si>
  <si>
    <t>Berlin / Worldwide</t>
  </si>
  <si>
    <t>Germany / Worldwide</t>
  </si>
  <si>
    <t>We invest in great teams</t>
  </si>
  <si>
    <t>Techstars is a mentorship-driven startup accelerator founded by David Cohen, Brad Feld, David Brown, and Jared Polis that holds 13 week programs for startups in Boulder, New York City, LA, Boston, Seattle, San Antonio, Austin, Chicago, Berlin, Tel Aviv, Cape Town and London.</t>
  </si>
  <si>
    <t>Lakestar</t>
  </si>
  <si>
    <t>lakestar.com</t>
  </si>
  <si>
    <t>Berlin, London, NYC</t>
  </si>
  <si>
    <t>Germany, England, USA</t>
  </si>
  <si>
    <t>Mainly US / Europe</t>
  </si>
  <si>
    <t>Top Tier European investor. Klaus Hommels and team of experienced investment professionals set it up.</t>
  </si>
  <si>
    <t>Robert Bosch Venture Capital GmbH</t>
  </si>
  <si>
    <t>rbvc.com</t>
  </si>
  <si>
    <t>Stuttgart/ Frankfurt/ Tel Aviv / Affiliate Office Palo Alto</t>
  </si>
  <si>
    <t>Germany, Israel, USA</t>
  </si>
  <si>
    <t>North America, Europe, Israel, China</t>
  </si>
  <si>
    <t>Automation &amp; Electrification, Energy Efficiency, Enabling Technologies, Helathcare, Sensors, Autonomous driving, Robotics</t>
  </si>
  <si>
    <t xml:space="preserve">RBVC invests in seed, early-, and late-stage Venture Capital rounds and participates in the follow-on investments in privately held companies. Depending on the stage of the company the initial amount of investment ranges from below EUR 500k for a seed funding to more than EUR 5m in an early- to late-stage funding round. Our typical aggregate investment allocation per portfolio company ranges, including follow-on investments, typically between EUR 6 and 15 million for usually a 10 to 25% equity position in each company. We prefer to syndicate our investments with existing or new investors in the company and can take the lead as necessary. </t>
  </si>
  <si>
    <t>Hubraum</t>
  </si>
  <si>
    <t>hubraum.com</t>
  </si>
  <si>
    <t>Berlin, Krakow, Tel Aviv</t>
  </si>
  <si>
    <t>Germany, Poland, Israel</t>
  </si>
  <si>
    <t>Telecommunication, AI, IoT</t>
  </si>
  <si>
    <t>hubraum is the tech incubator of Deutsche Telekom. By bringing early-stage startups and the leading European telco together, hubraum strives to ignite innovation transfer to create new business opportunities for both sides: startups benefit from co-innovation programs, seed-investments and the shortcut to tech assets, customers and knowledge of Deutsche Telekom. In return Deutsche Telekom benefits from business opportunities between startups and its business units. Since 2012 hubraum connects with its digital ecosystem and has worked together with several hundred startups out of Berlin, Krakow and Tel-Aviv. More information at www.hubraum.com</t>
  </si>
  <si>
    <t>Target Global</t>
  </si>
  <si>
    <t>targetglobal.vc</t>
  </si>
  <si>
    <t>Berlin, Moscow</t>
  </si>
  <si>
    <t>Germany, Russia</t>
  </si>
  <si>
    <t>International Focus</t>
  </si>
  <si>
    <t>Digital-enabled businesses operating in a B2C or B2 SMB space</t>
  </si>
  <si>
    <t>Target Global is an international VC firm with over 300 $ million in assets under management and offices in San Francisco, Berlin and Moscow. Target Global focuses primarily on fast-growing digital-enabled B2C and B2 SMB companies in e-Commerce, finTech, travel, software and mobile.</t>
  </si>
  <si>
    <t>Creathor Venture</t>
  </si>
  <si>
    <t>creathor.de</t>
  </si>
  <si>
    <t>Bad Homburg, Zurich, Stockholm, Cologne</t>
  </si>
  <si>
    <t>Germany, Switzerland, Sweden</t>
  </si>
  <si>
    <t>DACH countries, with selective investments in wider continental Europe</t>
  </si>
  <si>
    <t>Early stage investor, also do large Seed / smaller B rounds. Broad technology investment remit (incl. Biotech), of Euros in fund: c. 2/3 IT and 1/3 Life Science target</t>
  </si>
  <si>
    <t>Bertelsmann Digital Media Investments (BDMI)</t>
  </si>
  <si>
    <t>bdmifund.com</t>
  </si>
  <si>
    <t>Berlin, New York</t>
  </si>
  <si>
    <t>Germany, USA</t>
  </si>
  <si>
    <t>Digital Media companies only</t>
  </si>
  <si>
    <t>German investor, part of the Bertelsmann Group. They have no fund structure as such. Have been consistently active in early stage deals for years.</t>
  </si>
  <si>
    <t>BMW i Ventures</t>
  </si>
  <si>
    <t>bmwiventures.com</t>
  </si>
  <si>
    <t>Munich, Mountain View</t>
  </si>
  <si>
    <t>Europe, Israel, USA</t>
  </si>
  <si>
    <t>Autonomous driving, digital car &amp; automotive cloud, e-mobility, AI/data/cyber security, industry 4.0, shared &amp; on-demand mobility, customer digital life, energy services</t>
  </si>
  <si>
    <t>€500m</t>
  </si>
  <si>
    <t>$100m</t>
  </si>
  <si>
    <t>Earlybird</t>
  </si>
  <si>
    <t>earlybird.com</t>
  </si>
  <si>
    <t>Berlin/Istanbul</t>
  </si>
  <si>
    <t>Germany/Turkey</t>
  </si>
  <si>
    <t>Germany, CEE and Turkey</t>
  </si>
  <si>
    <t>Earlybird invests in disruptive early stage products with the goal to build international category leaders.</t>
  </si>
  <si>
    <t>Earlybird VI Fund</t>
  </si>
  <si>
    <t>SAP.iO Fund</t>
  </si>
  <si>
    <t>sap.io</t>
  </si>
  <si>
    <t>US, Europe &amp; Israel</t>
  </si>
  <si>
    <t>Software B2B focus</t>
  </si>
  <si>
    <t>SAP.iO Fund is a co-investment fund for early stage B2B software companies, investing in companies that can complement SAP’s portfolio.  The fund invests small tickets then helps accelerate sales through introductions to some select SAP customers, and, upon request, helps connect to SAP data through the opening of private APIs.  Startups do not need to use SAP technologies and startups remain completely independent.</t>
  </si>
  <si>
    <t>Openfund</t>
  </si>
  <si>
    <t>theopenfund.com</t>
  </si>
  <si>
    <t>Athens</t>
  </si>
  <si>
    <t>Greece</t>
  </si>
  <si>
    <t>Companies that have substantial presence in Greece. Either RD, development, marketing and others.</t>
  </si>
  <si>
    <t>Everything within the {Internet, Mobile, Software meets hardware} triangle.</t>
  </si>
  <si>
    <t>Athens-based €11.7m seed fund, contributing €100k-750k to early stage software companies.</t>
  </si>
  <si>
    <t>€15m Openfund II. 20 investments.</t>
  </si>
  <si>
    <t>€0.5m Openfund I. 9 investments.</t>
  </si>
  <si>
    <t>Venture Friends</t>
  </si>
  <si>
    <t>venturefriends.vc</t>
  </si>
  <si>
    <t>B2B SaaS, Marketplaces, AdTech</t>
  </si>
  <si>
    <t>A3 Ventures</t>
  </si>
  <si>
    <t>a3ventures.hu</t>
  </si>
  <si>
    <t>Budapest</t>
  </si>
  <si>
    <t>Hungary</t>
  </si>
  <si>
    <t>Hungary &amp; CEE</t>
  </si>
  <si>
    <t>Pre-seed and seed investment</t>
  </si>
  <si>
    <t xml:space="preserve">Andgo Partners </t>
  </si>
  <si>
    <t>andgopartners.com</t>
  </si>
  <si>
    <t>Technology and scalable business models, no sector focus</t>
  </si>
  <si>
    <t>Invests 100% private money</t>
  </si>
  <si>
    <t>Bonitas Venture Capital Fund</t>
  </si>
  <si>
    <t>bonitasktk.hu</t>
  </si>
  <si>
    <t>Scaleable business models, but manufacturing industry is preferred</t>
  </si>
  <si>
    <t>Conor Fund Seed Capital</t>
  </si>
  <si>
    <t>conorfund.com</t>
  </si>
  <si>
    <t>Hungary, CEE</t>
  </si>
  <si>
    <t>SAAS, e-commerce, hardware, mobile</t>
  </si>
  <si>
    <t>Conor Fund is part of the Central Invest, which is one of the most active PE and VC group in Hungary. The Fund is lead by Viktor Gerő, a Hungarian entrepreneur and Angel investor.</t>
  </si>
  <si>
    <t>Day One Capital</t>
  </si>
  <si>
    <t>dayonecapital.com</t>
  </si>
  <si>
    <t>Budapest based, invests in European early stage technology companies in Seed and Pre-Series A bridge rounds. Focus on Central-Eastern Europe.</t>
  </si>
  <si>
    <t>Euroventures</t>
  </si>
  <si>
    <t>euroventures.hu</t>
  </si>
  <si>
    <t>CEE only</t>
  </si>
  <si>
    <t>Technology based growth</t>
  </si>
  <si>
    <t>Euroventures IV</t>
  </si>
  <si>
    <t>Hiventures</t>
  </si>
  <si>
    <t>hiventures.hu</t>
  </si>
  <si>
    <t>no</t>
  </si>
  <si>
    <t>OXO Ventures</t>
  </si>
  <si>
    <t>oxoventures.eu</t>
  </si>
  <si>
    <t>Technology and scaleable business models</t>
  </si>
  <si>
    <t>PBG FMC</t>
  </si>
  <si>
    <t>pbgfmc.hu</t>
  </si>
  <si>
    <t>Technology and scaleable business models, expanding towards Impact Investing</t>
  </si>
  <si>
    <t>PortfoLion Venture Capital</t>
  </si>
  <si>
    <t>portfolion.hu</t>
  </si>
  <si>
    <t xml:space="preserve">X-Ventures Alpha </t>
  </si>
  <si>
    <t>x-ventures.hu</t>
  </si>
  <si>
    <t xml:space="preserve">No special sector focus but sectors like biotechnology, healthcare, manufacturing are preferred. </t>
  </si>
  <si>
    <t xml:space="preserve">iEurope </t>
  </si>
  <si>
    <t>ieurope.com</t>
  </si>
  <si>
    <t>Budapest / NYC</t>
  </si>
  <si>
    <t>Hungary / US</t>
  </si>
  <si>
    <t>Eyrir</t>
  </si>
  <si>
    <t>eyrirsprotar.is</t>
  </si>
  <si>
    <t>Reykjavik</t>
  </si>
  <si>
    <t>Iceland</t>
  </si>
  <si>
    <t>Frumtak Ventures</t>
  </si>
  <si>
    <t>frumtak.is</t>
  </si>
  <si>
    <t>Investa</t>
  </si>
  <si>
    <t>investa.is</t>
  </si>
  <si>
    <t>NSA Ventures</t>
  </si>
  <si>
    <t>nsa.is</t>
  </si>
  <si>
    <t>SA Framtak</t>
  </si>
  <si>
    <t>saframtak.is</t>
  </si>
  <si>
    <t>Accenture</t>
  </si>
  <si>
    <t>accenture.com</t>
  </si>
  <si>
    <t>Dublin</t>
  </si>
  <si>
    <t>Ireland</t>
  </si>
  <si>
    <t>ACT Venture Capital</t>
  </si>
  <si>
    <t>actventure.com</t>
  </si>
  <si>
    <t>Ireland, UK</t>
  </si>
  <si>
    <t>Software, Semiconductors, E-Commerce</t>
  </si>
  <si>
    <t>ACT Venture Capital is Ireland's leading venture capital firm. Founded as an independent operation in 1994, ACT has completed over 70 investments, principally in technology based companies serving global markets.</t>
  </si>
  <si>
    <t>Business Venture Partners</t>
  </si>
  <si>
    <t>bvp.ie</t>
  </si>
  <si>
    <t>Development Capital</t>
  </si>
  <si>
    <t>developmentcapital.ie</t>
  </si>
  <si>
    <t>Enterprise Ireland</t>
  </si>
  <si>
    <t>enterprise-ireland.com</t>
  </si>
  <si>
    <t>Fountain Healthcare Partners</t>
  </si>
  <si>
    <t>fh-partners.com</t>
  </si>
  <si>
    <t>Lough Shore</t>
  </si>
  <si>
    <t>loughshore.co</t>
  </si>
  <si>
    <t>Seroba Life Sciences</t>
  </si>
  <si>
    <t>seroba-lifesciences.com</t>
  </si>
  <si>
    <t>Sciences Investments, particularly medical device and biotech innovations.</t>
  </si>
  <si>
    <t>Tribal</t>
  </si>
  <si>
    <t>tribal.vc</t>
  </si>
  <si>
    <t>Ireland (Leads in Ireland, co-invests elsewhere)</t>
  </si>
  <si>
    <t>Enterprise SaaS, Vertical SaaS &amp; B2B Marketplaces</t>
  </si>
  <si>
    <t>Early stage B2B investor based in Dublin. 
Backed over 20 companies who in aggregate have gone on to raise over $200M in growth financing and more than 25X original seed capital.
Typically lead seed or post seed investments and can invest up to €3M in later stages.</t>
  </si>
  <si>
    <t>Atlantic Bridge</t>
  </si>
  <si>
    <t>abven.com</t>
  </si>
  <si>
    <t>Dublin / London</t>
  </si>
  <si>
    <t>Ireland / England</t>
  </si>
  <si>
    <t>Europe and the U.S</t>
  </si>
  <si>
    <t>SaaS, big data, hardware, IoT, mobile.</t>
  </si>
  <si>
    <t>Draper Esprit</t>
  </si>
  <si>
    <t>draperesprit.com</t>
  </si>
  <si>
    <t xml:space="preserve">European Partner of Draper Global Network (formerly DFJ Network), manage multiple EIS, secondary and primary funds. </t>
  </si>
  <si>
    <t>Kernel Capital</t>
  </si>
  <si>
    <t>kernel-capital.com</t>
  </si>
  <si>
    <t>Cork, Dublin, Belfast</t>
  </si>
  <si>
    <t>Ireland and Northern Ireland</t>
  </si>
  <si>
    <t>Through a strategic alliance with Bank of Ireland, Kernel Capital and Associates has created one of the largest and most active sources of equity finance for tech companies on the island of Ireland. The Bank of Ireland Kernel Capital Venture Funds have raised more than €250m to date for ICT, software and engineering businesses. With offices in Dublin, Cork and Belfast, Kernel Capital typically invests €500,000 to €6m in companies at all stages of growth.</t>
  </si>
  <si>
    <t>SOSV</t>
  </si>
  <si>
    <t>sosv.com</t>
  </si>
  <si>
    <t>Cork, Boston, NY, Princeton, SF, Shanghai, Shenzhen, Taipei</t>
  </si>
  <si>
    <t>Ireland, China, Europe, USA</t>
  </si>
  <si>
    <t>Seed (through Accelerators)</t>
  </si>
  <si>
    <t>Hardware thru HAX; Biotech thru IndieBio; Software thru Chinaccelerator; Disruptive Food thru Food-X; Urban Reinvention thru Urban-X</t>
  </si>
  <si>
    <t>Accelerator VC</t>
  </si>
  <si>
    <t>Runs vertical accelerators in biotech, hardware, food, urban disruption, and software in Asia.</t>
  </si>
  <si>
    <t>$200m</t>
  </si>
  <si>
    <t>Delta Partners</t>
  </si>
  <si>
    <t>deltapartners.com</t>
  </si>
  <si>
    <t>Dublin, London</t>
  </si>
  <si>
    <t>Ireland, England</t>
  </si>
  <si>
    <t>Ireland &amp; UK</t>
  </si>
  <si>
    <t>Have invested in over 100 early stage technology opportunities since 1994 and continue to do so. JL: To my knowledge they haven't made new investments for years</t>
  </si>
  <si>
    <t>Frontline Ventures</t>
  </si>
  <si>
    <t>frontline.vc</t>
  </si>
  <si>
    <t>London- and Dublin-based firm, invest across Europe. Pre-seed, seed, and Series A. Community-focused fund with strong value-add platform.</t>
  </si>
  <si>
    <t>€60m</t>
  </si>
  <si>
    <t>€50m</t>
  </si>
  <si>
    <t>Suir Valley Ventures</t>
  </si>
  <si>
    <t>suirvalleyventures.com</t>
  </si>
  <si>
    <t>We focus on areas of large growth and potential over the next 5 years. AR/VR in particular is expected to be a $108 billion market by 2020. We invest in early stage companies and are 100% focused on helping entrepreneurs build breakthrough software businesses.</t>
  </si>
  <si>
    <t>Greencoat Capital</t>
  </si>
  <si>
    <t>greencoat-capital.com</t>
  </si>
  <si>
    <t>Dublin / London / Munich</t>
  </si>
  <si>
    <t>Ireland/England/Germany</t>
  </si>
  <si>
    <t>Clean Tech</t>
  </si>
  <si>
    <t>Greencoat Capital is a specialist VC firm focused on clean energy and energy efficiency. Operating out of Dublin, London and Munich, Greencoat is the adviser to the ESB’s own clean-tech fund, ESB Novusmodus, and chiefly invests in expansion-stage companies across Europe. Greencoat manages this €200m private equity fund with investments ranging from €2.5m to €20m.</t>
  </si>
  <si>
    <t>Aleph</t>
  </si>
  <si>
    <t>aleph.vc</t>
  </si>
  <si>
    <t>Tel Aviv</t>
  </si>
  <si>
    <t>Israel</t>
  </si>
  <si>
    <t>Israel / Israeli founders</t>
  </si>
  <si>
    <t>Businesses with network effects</t>
  </si>
  <si>
    <t>Aleph, is focused on businesses with network effects.</t>
  </si>
  <si>
    <t>Alon Medtech Ventures</t>
  </si>
  <si>
    <t>alon-medtech.com</t>
  </si>
  <si>
    <t>Yokneam</t>
  </si>
  <si>
    <t>Med-Tech</t>
  </si>
  <si>
    <t>Alon MedTech Ventures is active in the initiation and growth of young high-tech companies in the medical device arena. We seek to make a difference: Alon MedTech is engaged with novel technologies that improve human well-being and quality of life.</t>
  </si>
  <si>
    <t>Battery Ventures</t>
  </si>
  <si>
    <t>battery.com</t>
  </si>
  <si>
    <t>Herzliya</t>
  </si>
  <si>
    <t>Bessemer Venture Partners</t>
  </si>
  <si>
    <t>bvp.com</t>
  </si>
  <si>
    <t>BRM Capital Advisors</t>
  </si>
  <si>
    <t>brm.com</t>
  </si>
  <si>
    <t>Herzliya Pituach</t>
  </si>
  <si>
    <t>Canaan Partners Israel</t>
  </si>
  <si>
    <t>canaan.com</t>
  </si>
  <si>
    <t>Technology and Healthcare startups</t>
  </si>
  <si>
    <t>Canaan Partners is focused on the best seed and early-stage Technology and Healthcare startups wherever they may be located, with a special emphasis on the US and Israel (through our affiliate Canaan Partners Israel). To determine whether an investment fits within our guidelines, we invite you to submit a presentation, executive summary or business plan via email. We also encourage you to check out our Pitchbook. It will tell you exactly the kind information we look for when evaluating prospective deals. - See more at: http://www.canaan.com/about/#sthash.VQvhkd2n.dpuf</t>
  </si>
  <si>
    <t>Carmel Ventures</t>
  </si>
  <si>
    <t>carmelventures.com</t>
  </si>
  <si>
    <t>Herzeliya</t>
  </si>
  <si>
    <t>Israeli or Israeli related companies</t>
  </si>
  <si>
    <t>ICT, Mobile, Digital Media, Semi, B2B and B2C, FinTech, SaaS, Marketplaces, all sectors besides Health &amp; Medical.</t>
  </si>
  <si>
    <t xml:space="preserve">Founded in 2000, Carmel Ventures is managing over $800M across four funds. It is a member of the Viola Group - an Israeli private equity group focused on Tech.
</t>
  </si>
  <si>
    <t>$235M - Carmel III</t>
  </si>
  <si>
    <t>Cockpit Innovation Hub</t>
  </si>
  <si>
    <t>Cocpitinnovation.com</t>
  </si>
  <si>
    <t>Israel, North America, Europe</t>
  </si>
  <si>
    <t>Aviation and Travel (Cyber, Fintech, Big Data, AI, BI, Enterprise, etc')</t>
  </si>
  <si>
    <t>eHealth Ventures LLC</t>
  </si>
  <si>
    <t>ehealthventures.com</t>
  </si>
  <si>
    <t>Digital Healthcare</t>
  </si>
  <si>
    <t>A consortium of world-class health care organizations and investors looking for star entrepreneur and technologies that will change the way healthcare is delivered.</t>
  </si>
  <si>
    <t>Eshbol</t>
  </si>
  <si>
    <t>eshbol.com</t>
  </si>
  <si>
    <t>Kfar Malal</t>
  </si>
  <si>
    <t>Gemini Israel Ventures</t>
  </si>
  <si>
    <t>gemini.co.il</t>
  </si>
  <si>
    <t>Israeli fund, established 1993. No new fund in quite some time.</t>
  </si>
  <si>
    <t>Genesis Partners</t>
  </si>
  <si>
    <t>genesispartners.com</t>
  </si>
  <si>
    <t>Israeli VC, fouded in 1996. Early stage investor. Haven't raised a new fund since 2008 and I wouldn't necessarily expect them to.</t>
  </si>
  <si>
    <t>Giza Venture Capital</t>
  </si>
  <si>
    <t>gizavc.com</t>
  </si>
  <si>
    <t>Israeli VC. Establishment in 1992, GizaVC has placed over $500 million in more than 100 startups and has achieved 37 successful exits.</t>
  </si>
  <si>
    <t>supposedly closing Giza VI</t>
  </si>
  <si>
    <t>Giza V</t>
  </si>
  <si>
    <t>Glilot Capital Partners</t>
  </si>
  <si>
    <t>glilotcapital.com</t>
  </si>
  <si>
    <t>Cyber Security, Enterprise Software</t>
  </si>
  <si>
    <t>Backs teams that develop sophisticated technology, particularly in the areas of Cyber Security and Enterprise Software. Three of the fund's first four portfolio companies have been acquired by Microsoft, Marketo and Intuit. Glilot was founded in 2011 by Kobi Samboursky and Arik Kleinstein.</t>
  </si>
  <si>
    <t>Glilot II - $77M</t>
  </si>
  <si>
    <t>Glilot I - $30M</t>
  </si>
  <si>
    <t>Gulliver Investment Group</t>
  </si>
  <si>
    <t>gullivergroup.co.il</t>
  </si>
  <si>
    <t>Yehuda</t>
  </si>
  <si>
    <t>online travel industry</t>
  </si>
  <si>
    <t>Gulliver Group will lead the online travel industry in Israel, holding and managing a portfolio of online travel brands &amp; ventures, in Israel as well as abroad.</t>
  </si>
  <si>
    <t>Inimiti</t>
  </si>
  <si>
    <t>inimiti.com</t>
  </si>
  <si>
    <t>Software platforms and services in the New Media space (Internet, Mobile and anything in between)</t>
  </si>
  <si>
    <t>Israel Cleantech Ventures</t>
  </si>
  <si>
    <t>icv.vc</t>
  </si>
  <si>
    <t>Focused on diverse technologies which can enhance sustainability across multiple industries. Examples include smart grid, IOT, sensor, SAAS, cybersecuirty and chip companies serving the energy, water, agriculture, shipping and industrial markets.</t>
  </si>
  <si>
    <t>ICV currently manages over $150M in two funds and has completed more than 20 investments. ICV funds are backed by leading institutional investors, multinational corporations and family offices in Europe, the US and Israel.</t>
  </si>
  <si>
    <t>$79M</t>
  </si>
  <si>
    <t>$75M</t>
  </si>
  <si>
    <t>JANVEST Capital Partners</t>
  </si>
  <si>
    <t>janvest.com</t>
  </si>
  <si>
    <t>Israel Only</t>
  </si>
  <si>
    <t>Cyber Security, Data Analytics, IoT, FinTech, Business Intelligence, and Software</t>
  </si>
  <si>
    <t>U.S.-based venture firm focusing exclusively on early stage businesses within Israel's emerging technology market.</t>
  </si>
  <si>
    <t>$5M - JANVEST Technologies LP I</t>
  </si>
  <si>
    <t>$5M - JANVEST Technologies LP B</t>
  </si>
  <si>
    <t>Jerusalem Venture Partners</t>
  </si>
  <si>
    <t>jvpvc.com</t>
  </si>
  <si>
    <t>Jerusalem</t>
  </si>
  <si>
    <t>North America, Europe, Israel and Asia.</t>
  </si>
  <si>
    <t>Digital media technologies, mobile solutions, enterprise software, storage, semiconductors and cyber security</t>
  </si>
  <si>
    <t>JumpSpeed Ventures</t>
  </si>
  <si>
    <t>jumpspeed.co</t>
  </si>
  <si>
    <t>Krypton Venture Capital</t>
  </si>
  <si>
    <t>kryptonvc.com</t>
  </si>
  <si>
    <t>Bnei Brak</t>
  </si>
  <si>
    <t>B2C Internet</t>
  </si>
  <si>
    <t>Krypton VC specializes in smart investments in B to C PC - Business to Consumer personal computer - products by investing funds and internet traffic.
Krypton VC controls more than 1.5% of the worldwide traffic over the web and as such uses its marketing power to launch successful start-ups to the real world.</t>
  </si>
  <si>
    <t>Lightspeed Venture Partners</t>
  </si>
  <si>
    <t>lsvp.com</t>
  </si>
  <si>
    <t>LionBird</t>
  </si>
  <si>
    <t>lionbird.com</t>
  </si>
  <si>
    <t>lool ventures</t>
  </si>
  <si>
    <t>lool.vc</t>
  </si>
  <si>
    <t>Lool is brand new. It’s different. Lool is about Israel and startups and web and media and people of all kinds, because that’s what it takes. Lool is about being entrepreneur friendly – not just because we’ve been entrepreneurs like you not so long ago and we know what’s like to be down there “in the trenches” – but also because we understand very clearly that it is the entrepreneurs, their ideas and passion that are the real drive of our industry.</t>
  </si>
  <si>
    <t>Magma Ventures</t>
  </si>
  <si>
    <t>magmavc.com</t>
  </si>
  <si>
    <t>Israel Related, Israeli Entrepreneurs</t>
  </si>
  <si>
    <t>Information, Communications and Technology space ('ICT'), including the software, semiconductor and new media spheres</t>
  </si>
  <si>
    <t>Magma Venture Partners is a leading Israeli venture capital firm, dedicated to investing in Israel's Information, Communications and Technology space ('ICT'), including the software, semiconductor and new media spheres. We seek bright ideas at their earliest stages, and serve as a springboard for our entrepreneurs as they develop and evolve into industry leaders. Our goal is to enable a flow of innovation from the earliest stage all the way through until a company realizes its potential reach.</t>
  </si>
  <si>
    <t>Medica Venture Partners</t>
  </si>
  <si>
    <t>medicavp.com</t>
  </si>
  <si>
    <t>Moonscape</t>
  </si>
  <si>
    <t>moonscapevc.com</t>
  </si>
  <si>
    <t>Smart Cities, IOT, Big Data, News and Media</t>
  </si>
  <si>
    <t>Moonscape Ventures provides strategic investment and growth stage capital to the most forward thinking, daring entrepreneurs in established and emerging markets.</t>
  </si>
  <si>
    <t>mybulb.vc</t>
  </si>
  <si>
    <t>New Media and Ad Tech</t>
  </si>
  <si>
    <t>New Media and Advertising experts whose primary aim is to create our own new startups, partner and invest in early stage ideas, and provide fresh and out of the box thinking to startups who need to restart, focus and rethink the business model.</t>
  </si>
  <si>
    <t>Norwest Venture Partners (NVP)</t>
  </si>
  <si>
    <t>nvp.com</t>
  </si>
  <si>
    <t>Oryzn Capital</t>
  </si>
  <si>
    <t>oryzncapital.com</t>
  </si>
  <si>
    <t>Cloud and mobile stacks, new platforms, SaaS.</t>
  </si>
  <si>
    <t>We are an early stage venture capital firm, investing in Israeli teams that work on innovative technologies across the cloud and mobile stacks, from the underlying infrastructure, through new platforms, to SaaS applications. We bring an innovative model to early stage investing, working closely with our portfolio companies and providing hands-on support as they establish the foundations and infrastructure for scale.</t>
  </si>
  <si>
    <t>Pitango Venture Capital</t>
  </si>
  <si>
    <t>pitango.com</t>
  </si>
  <si>
    <t>Leading Israeli firm. Have been around since 1993. Was seeded by Polaris.</t>
  </si>
  <si>
    <t>Plus Ventures</t>
  </si>
  <si>
    <t>plusventures.co.il</t>
  </si>
  <si>
    <t>Ramat Gan</t>
  </si>
  <si>
    <t>Qumra Capital</t>
  </si>
  <si>
    <t>qumracapital.com</t>
  </si>
  <si>
    <t>Qumra Capital is an Israeli late-stage venture fund, focused on investments in the rapid growth of technology companies, aiming at transforming start-ups into global leaders in their field</t>
  </si>
  <si>
    <t>Rhodium</t>
  </si>
  <si>
    <t>rhodium.co.il</t>
  </si>
  <si>
    <t>Israel, New York, Silicon Valley</t>
  </si>
  <si>
    <t>Rhodium invests in early-stage ventures in Israel, New York, and Silicon Valley. We focus on identifying and partnering with the very best and most promising entrepreneurs and innovators with a view to building disruptive, world-changing companies.</t>
  </si>
  <si>
    <t>StageOne Ventures</t>
  </si>
  <si>
    <t>stageonevc.com</t>
  </si>
  <si>
    <t>Israel &amp; Israeli founders</t>
  </si>
  <si>
    <t>Enterprise Software &amp; Communications Technology</t>
  </si>
  <si>
    <t>Recently closed a new $65 Million fund; actively looking for exciting companies in enterprise software, big data, cloud, IoT, storage, mobile and fintech.</t>
  </si>
  <si>
    <t>Fund II - $65 Million</t>
  </si>
  <si>
    <t>Takwin Labs</t>
  </si>
  <si>
    <t>takwinlabs.com</t>
  </si>
  <si>
    <t>Haifa</t>
  </si>
  <si>
    <t>Takwin Labs makes return driven investments and incubates early stage Arab entrepreneurs. Takwin Labs believes that Arab Israeli entrepreneurship has the potential for strong growth, and it will focus on internet and mobile technologies.</t>
  </si>
  <si>
    <t>Team8 Ventures</t>
  </si>
  <si>
    <t>team8.vc</t>
  </si>
  <si>
    <t>Terra Venture Partners</t>
  </si>
  <si>
    <t>terravp.com</t>
  </si>
  <si>
    <t>Cleantech and Medical</t>
  </si>
  <si>
    <t>Terralab Ventures</t>
  </si>
  <si>
    <t>terralb.com</t>
  </si>
  <si>
    <t>Yokneam Illit</t>
  </si>
  <si>
    <t>CleanWeb, Energy, Environment, Wearables</t>
  </si>
  <si>
    <t>‏Terralab Ventures is dedicated to finding and growing the technologies and innovation that will make tomorrow that much brighter. We believe in the power of entrepreneurship, technology and operational excellence. We harness this power each day by investing in and growing game changing ventures that have the potential to influence millions of lives and positively impact the world.</t>
  </si>
  <si>
    <t>Vertex Ventures</t>
  </si>
  <si>
    <t>vertexventures.com</t>
  </si>
  <si>
    <t>Savyon</t>
  </si>
  <si>
    <t>Vintage Investment Partners</t>
  </si>
  <si>
    <t>vintage-ip.com</t>
  </si>
  <si>
    <t>Herzilya Pituach</t>
  </si>
  <si>
    <t>Wellborn Ventures</t>
  </si>
  <si>
    <t>wellbornvc.com</t>
  </si>
  <si>
    <t>Titanium</t>
  </si>
  <si>
    <t>titanium.vc</t>
  </si>
  <si>
    <t>Moscow</t>
  </si>
  <si>
    <t>Israel / Russian Federation</t>
  </si>
  <si>
    <t>AdTech, FinTech, AR, VR, IoT, SaaS</t>
  </si>
  <si>
    <t>Titanium Investments is a leading venture capital funds interested in investing in Private Equity and Telecom</t>
  </si>
  <si>
    <t>83North</t>
  </si>
  <si>
    <t>83north.com</t>
  </si>
  <si>
    <t>Herzliya, London</t>
  </si>
  <si>
    <t>Israel, England</t>
  </si>
  <si>
    <t>Formerly Greylock Israel, now rebranded to to 83North.</t>
  </si>
  <si>
    <t>Greensoil Investments</t>
  </si>
  <si>
    <t>greensoil-investments.com</t>
  </si>
  <si>
    <t>Ra'anana, Amsterdam</t>
  </si>
  <si>
    <t>Israel, Netherlands</t>
  </si>
  <si>
    <t>EU, Israel</t>
  </si>
  <si>
    <t>AgTech, FoodTech</t>
  </si>
  <si>
    <t>Established in 2011, invested in 6 companies to date. Typically goes in at Series A. Able to do co-investments.</t>
  </si>
  <si>
    <t>Club Digitale</t>
  </si>
  <si>
    <t>clubdigitale.it</t>
  </si>
  <si>
    <t>Milan</t>
  </si>
  <si>
    <t>Italy</t>
  </si>
  <si>
    <t>Invest primarily in startups coming out of (Italian) Accelerators</t>
  </si>
  <si>
    <t>Innogest</t>
  </si>
  <si>
    <t>innogest.it</t>
  </si>
  <si>
    <t>MedTech, Digital, Mobile, Web, Saas, Fintech, Food Tech</t>
  </si>
  <si>
    <t>Innogest is a seed and early stage VC investors with main focus on Digital (particularly fintech, food tech, fashion tech and SaaS) and Medtech (particularly on cardiology, oncology, neurology and digital health). We have currently 170M€ AUM and we focus on Italian companies or international companies with an Italian angle</t>
  </si>
  <si>
    <t>€85M</t>
  </si>
  <si>
    <t>€80M</t>
  </si>
  <si>
    <t>Invent</t>
  </si>
  <si>
    <t>invent-eu.net</t>
  </si>
  <si>
    <t>Rome</t>
  </si>
  <si>
    <t>Industry-agnostic</t>
  </si>
  <si>
    <t>VC arm of Innova, company focused on innovation and technology valorization</t>
  </si>
  <si>
    <t>Invitalia Ventures</t>
  </si>
  <si>
    <t>invitaliaventures.it</t>
  </si>
  <si>
    <t>Lazio Innova</t>
  </si>
  <si>
    <t>lazioinnova.it</t>
  </si>
  <si>
    <t>Region of Rome</t>
  </si>
  <si>
    <t>Lazio Innova is a fund controlled by the regional development agency, focused in Seed and Round A investment matching</t>
  </si>
  <si>
    <t>LVenture</t>
  </si>
  <si>
    <t>lventuregroup.com</t>
  </si>
  <si>
    <t>Publicly listed holding company investing in seed Venture Capital. Own and operate the LUISS ENLABS Accelerator.</t>
  </si>
  <si>
    <t>Oltre Venture</t>
  </si>
  <si>
    <t>oltreventure.com</t>
  </si>
  <si>
    <t>Education, Healthcare, Social housing, Elder care , Job placement, Agriculture, Tourism, Urban regeneration</t>
  </si>
  <si>
    <t>10-year experience in Social Venture Capital</t>
  </si>
  <si>
    <t>€25M (fundraising until June 2017)</t>
  </si>
  <si>
    <t>€8M</t>
  </si>
  <si>
    <t>P101</t>
  </si>
  <si>
    <t>p101.it</t>
  </si>
  <si>
    <t>SaaS, Mobile B2C/B2B, Ecommerce, Big Data, Analytics, Artificial Intelligence, Machine Learning, Cloud, Fintech, IoT with strong software component, Marketplaces</t>
  </si>
  <si>
    <t>P101 is a Milan-based venture capital firm investing in digital and technology-driven companies.</t>
  </si>
  <si>
    <t>Panakes Partners</t>
  </si>
  <si>
    <t>panakes.it</t>
  </si>
  <si>
    <t>Europe and Israel</t>
  </si>
  <si>
    <t>Medtech and Healthcare IT</t>
  </si>
  <si>
    <t>80M</t>
  </si>
  <si>
    <t>Pi Campus</t>
  </si>
  <si>
    <t>picampus.it</t>
  </si>
  <si>
    <t>Italy and some Global</t>
  </si>
  <si>
    <t>Pi Campus is a private investment holding controlled by serial tech entrepreneurs, investing in Seed rounds in top startups in Italy and globally</t>
  </si>
  <si>
    <t>Simest</t>
  </si>
  <si>
    <t>simest.it</t>
  </si>
  <si>
    <t>Simest is a government fund focused in investments in Italian companies to support their international expansion</t>
  </si>
  <si>
    <t>TIM Ventures</t>
  </si>
  <si>
    <t>timventures.tim.it</t>
  </si>
  <si>
    <t>Telco related</t>
  </si>
  <si>
    <t>TIM Ventures is a CVC controlled by the italian incumbent Telco operator, coinvesting in Seed rounds in Telco-related startups</t>
  </si>
  <si>
    <t>United Ventures</t>
  </si>
  <si>
    <t>unitedventures.it</t>
  </si>
  <si>
    <t>Italy &amp; UE</t>
  </si>
  <si>
    <t>Consumer Internet, Media, Software</t>
  </si>
  <si>
    <t>€70M: UV-I</t>
  </si>
  <si>
    <t>Zernike Meta Ventures</t>
  </si>
  <si>
    <t>zernikemetaventures.com</t>
  </si>
  <si>
    <t>Italy and some EU</t>
  </si>
  <si>
    <t>VC operator active in managing regional funds</t>
  </si>
  <si>
    <t>Imprimatur Capital Fund Management</t>
  </si>
  <si>
    <t>icfm.lv</t>
  </si>
  <si>
    <t>Riga</t>
  </si>
  <si>
    <t>Lativa</t>
  </si>
  <si>
    <t>Baltic Sea region</t>
  </si>
  <si>
    <t>big data, enterprise software, data security, electronics, sensors, clean tech</t>
  </si>
  <si>
    <t>Our parent Imprimatur Capital Ltd is an early stage technology investment company headquartered in London and invests globally, from Riga we run a VC fund focused on early stage technology opportunities in the region.</t>
  </si>
  <si>
    <t>ZGI Capital</t>
  </si>
  <si>
    <t>zgi.lv</t>
  </si>
  <si>
    <t>Latvia or linked with Latvia;</t>
  </si>
  <si>
    <t>10M</t>
  </si>
  <si>
    <t>FlyCap</t>
  </si>
  <si>
    <t>FlyCap.lv</t>
  </si>
  <si>
    <t>Latvia</t>
  </si>
  <si>
    <t>Latvia or another world country where is legal or team link to Latvia.</t>
  </si>
  <si>
    <t>FlyCap invests in wide spectre of industries like IT, Tech, Healthcare, Production, Business-to-Business services and other. FlyCap fund size is EUR 15 million.</t>
  </si>
  <si>
    <t>€5M</t>
  </si>
  <si>
    <t>iTech Capital</t>
  </si>
  <si>
    <t>itcap.vc</t>
  </si>
  <si>
    <t>AdTech, FinTech, BigData, SaaS and OnlineTravel</t>
  </si>
  <si>
    <t>Europe-besed later stage investment fund with focus on AdTech, FinTech, BigData, SaaS and OnlineTravel internet segments.</t>
  </si>
  <si>
    <t>USD 100 mln</t>
  </si>
  <si>
    <t>RubyLight</t>
  </si>
  <si>
    <t>rubylight.com</t>
  </si>
  <si>
    <t>Central &amp; Eastern Europe focus it seems</t>
  </si>
  <si>
    <t xml:space="preserve">Social networks + B2C startups in 5 areas: (1) social media, (2) content sharing, (3) communication, (4) crowdsourcing, (5) blockchain; Source: http://www.labsoflatvia.com/news/rubylight-investing-what-money-cannot-buy-in-b2c-startups
</t>
  </si>
  <si>
    <t xml:space="preserve">Forticom Founders run RubyLight. (Forticom is an IT company based in Latvia. It is the owner of online social networks One.lv and One.lt. 100% of Forticom is owned by Mail.ru Group.) RubyLight helps founders scale social businesses. </t>
  </si>
  <si>
    <t>Nextury Ventures</t>
  </si>
  <si>
    <t>nextury.com</t>
  </si>
  <si>
    <t>Vilnius</t>
  </si>
  <si>
    <t>Lithuania</t>
  </si>
  <si>
    <t>Practica Capital</t>
  </si>
  <si>
    <t>practica.vc</t>
  </si>
  <si>
    <t>Practica Capital advises Practica Seed Capital and Practica Venture Capital funds established under the JEREMIE initiative. The funds invest in early-stage (seed, startup) development of high-potential business ideas and later-stage expansion of established businesses in Lithuania. 
We invest from 3 000 to 2 million EUR per project.</t>
  </si>
  <si>
    <t>EUR 6m - Practica Seed Capital
EUR 16m - Practica Venture Capital</t>
  </si>
  <si>
    <t>Adara Ventures</t>
  </si>
  <si>
    <t>adaravp.com</t>
  </si>
  <si>
    <t>Luxembourg</t>
  </si>
  <si>
    <t>Spain, Portugal, France, UK, &amp; Ireland</t>
  </si>
  <si>
    <t>Deep Tech</t>
  </si>
  <si>
    <t>Invests only in B2B models specialising in Data and Cyber, including cloud infrastructure and other enterprise applications.</t>
  </si>
  <si>
    <t>€40m</t>
  </si>
  <si>
    <t>€55m</t>
  </si>
  <si>
    <t>Digital Leaders Ventures (DLV)</t>
  </si>
  <si>
    <t>DLV.vc</t>
  </si>
  <si>
    <t>European Investment Bank</t>
  </si>
  <si>
    <t>eib.org</t>
  </si>
  <si>
    <t>Mangrove Capital Partners</t>
  </si>
  <si>
    <t>mangrove-vc.com</t>
  </si>
  <si>
    <t>European VC firm. Invested in Skype and Wix.com. Active Europe, Israel, Russia.  Specialising in eComm, mobile internet, urban mobility. Expertise in freemium.</t>
  </si>
  <si>
    <t>$180m - Mangrove III</t>
  </si>
  <si>
    <t>5square</t>
  </si>
  <si>
    <t>5square.nl</t>
  </si>
  <si>
    <t>Laren</t>
  </si>
  <si>
    <t>Netherlands</t>
  </si>
  <si>
    <t>Axivate Capital</t>
  </si>
  <si>
    <t>axivate.com</t>
  </si>
  <si>
    <t>Amsterdam</t>
  </si>
  <si>
    <t>Forbion Capital</t>
  </si>
  <si>
    <t>forbion.com</t>
  </si>
  <si>
    <t>Gilde Healthcare</t>
  </si>
  <si>
    <t>gildehealthcare.com</t>
  </si>
  <si>
    <t>Utrecht</t>
  </si>
  <si>
    <t>Denmark Europe, France, Germany Netherlands United Kingdom United States</t>
  </si>
  <si>
    <t>Biotechnology, Health Care, Health and Wellness</t>
  </si>
  <si>
    <t>Gilde Healthcare Partners is a European venture capital firm with more than â‚¬275 million under management. It primarily invests in emerging companies working within the therapeutic, diagnostic, medical device and various Healthcare Services sectors.</t>
  </si>
  <si>
    <t>Henq</t>
  </si>
  <si>
    <t>henq.nl</t>
  </si>
  <si>
    <t>50M</t>
  </si>
  <si>
    <t>Holland Venture</t>
  </si>
  <si>
    <t>hollandventure.com</t>
  </si>
  <si>
    <t>Mobile, Cloud, IoT, Automation of Knowledge Work, Big Data, Security, Healthcare</t>
  </si>
  <si>
    <t>Growth Capital</t>
  </si>
  <si>
    <t>Inkef Capital</t>
  </si>
  <si>
    <t>inkefcapital.com</t>
  </si>
  <si>
    <t>Netherlands, or companies with a strong link to the NL i.e. EMEA HQ)</t>
  </si>
  <si>
    <t>SaaS, FinTech, Digital Media, Marketplaces, Adtech, Enterprise, Lifesciences, Medtech</t>
  </si>
  <si>
    <t>Based in Amsterdam, INKEF currently manages an EUR 200m early stage fund with a focus on Series A investments</t>
  </si>
  <si>
    <t>$200M</t>
  </si>
  <si>
    <t>InnovationQuarter</t>
  </si>
  <si>
    <t>innovationquarter.nl</t>
  </si>
  <si>
    <t>The Hague</t>
  </si>
  <si>
    <t>Investion</t>
  </si>
  <si>
    <t>investion.net</t>
  </si>
  <si>
    <t>Groningen, Amsterdam</t>
  </si>
  <si>
    <t>KPN Ventures</t>
  </si>
  <si>
    <t>kpnventures.com</t>
  </si>
  <si>
    <t>Rotterdam</t>
  </si>
  <si>
    <t>Internet of Things, Smart Home, eHealth, Cyber Security, Data &amp; analytics, Cloud computing</t>
  </si>
  <si>
    <t>€35 million</t>
  </si>
  <si>
    <t>Mainport Innovation Fund</t>
  </si>
  <si>
    <t>mainportinnovationfund.nl</t>
  </si>
  <si>
    <t>Netherlands, Europe</t>
  </si>
  <si>
    <t>Logistics, Transport, Aviation (b2b, b2c)</t>
  </si>
  <si>
    <t>Themes include: Sustainable infrastructure and materials, connectivity, mobility, intermodal transport, energy, digitization, internet of things, security &amp; safety, seamless travel and big data. Both B2B and B2C</t>
  </si>
  <si>
    <t>Naspers Ventures</t>
  </si>
  <si>
    <t>naspers.com</t>
  </si>
  <si>
    <t>Emerging Markets</t>
  </si>
  <si>
    <t>Newion Investments</t>
  </si>
  <si>
    <t>newion-investments.com</t>
  </si>
  <si>
    <t>Heerenveen</t>
  </si>
  <si>
    <t>Netherlands based investor, invests in Benelux area.</t>
  </si>
  <si>
    <t>Peak Capital</t>
  </si>
  <si>
    <t>peak.capital</t>
  </si>
  <si>
    <t>Marketplaces, platforms, software, FinTech, EdTech, HRTech, Data, IoT</t>
  </si>
  <si>
    <t>Venture capital fund - backed by seasoned TMT entrepreneurs - investing smart equity capital with hands-on support in fast growing TMT startups based in the Netherlands. Exits: Radionomy in 2015 (Euronext: Vivendi) and IENS in 2014(Nasdaq: TripAdvisor). Current portfolio includes Catawiki, Cheak Cargo, Flinders, Nationale Beeldbank, NPEX, Peecho, StuDocu and TradeCloud.</t>
  </si>
  <si>
    <t>PPM Oost</t>
  </si>
  <si>
    <t>ppmoost.nl</t>
  </si>
  <si>
    <t>Apeldoorn</t>
  </si>
  <si>
    <t>East Netherlands, Provinces Overijssel en Gelderland</t>
  </si>
  <si>
    <t>Cleantech &amp; energy, Hightech, Lifetech (medtech &amp; agrofood)</t>
  </si>
  <si>
    <t>Prime Ventures</t>
  </si>
  <si>
    <t>primeventures.com</t>
  </si>
  <si>
    <t>Software, Consumer, High tech</t>
  </si>
  <si>
    <t>Prime Ventures is a leading venture capital and growth equity firm focused on investing in European companies in the technology and related industries. The firm has invested in companies in the Benelux countries, Germany, France, Spain, United Kingdom, Denmark, Finland and Sweden. From its offices in The Netherlands and the UK the independent partnership manages over half a billion euro in committed capital.</t>
  </si>
  <si>
    <t>Prime IV closed in 2015 (not 2013) and has a size of E170m (instead of 100m). 
http://www.primeventures.com/news/prime-ventures-closed-fourth-fund-170-million-euro/</t>
  </si>
  <si>
    <t>Randstad Innovation Fund</t>
  </si>
  <si>
    <t>randstad.com</t>
  </si>
  <si>
    <t>US &amp; Europe</t>
  </si>
  <si>
    <t>HR Technologies</t>
  </si>
  <si>
    <t>Venture Fund</t>
  </si>
  <si>
    <t>The corporate innovation fund of Randstad, one of the largest HR and staffing companies in the world.</t>
  </si>
  <si>
    <t>SHIFT Invest</t>
  </si>
  <si>
    <t>shiftinvest.com</t>
  </si>
  <si>
    <t>Food &amp; Health, Agriculture &amp; Nutritients, Bio-based Technologies, Water &amp; Clean Technologies</t>
  </si>
  <si>
    <t>It is our goal to generate environmental / health impact alongside financial return. As such, SHIFT Invest is an impact investing fund. Within our focus, we have the strongest network and knowledge basis and where we can offer more than just capital.</t>
  </si>
  <si>
    <t>Social Impact Ventures</t>
  </si>
  <si>
    <t>socialimpactventures.nl</t>
  </si>
  <si>
    <t>NL</t>
  </si>
  <si>
    <t>Circularity, cleantech, health, education</t>
  </si>
  <si>
    <t>Social Impact Ventures is an impact investment fund providing Dutch social enterprises with financial resources and active support to help achieve their social mission whilst generating  healthy and fair investor returns.</t>
  </si>
  <si>
    <t>29 million</t>
  </si>
  <si>
    <t>11 million</t>
  </si>
  <si>
    <t>Soestdijk Capital</t>
  </si>
  <si>
    <t>soestdijkcapital.nl</t>
  </si>
  <si>
    <t>Start Green Capital</t>
  </si>
  <si>
    <t>startgreen.nl</t>
  </si>
  <si>
    <t>Walvis Participaties</t>
  </si>
  <si>
    <t>walvisparticipaties.com</t>
  </si>
  <si>
    <t>Zeist</t>
  </si>
  <si>
    <t>Cottonwood Technology Fund</t>
  </si>
  <si>
    <t>cottonwood.vc</t>
  </si>
  <si>
    <t>Enschede &amp; Albuquerque</t>
  </si>
  <si>
    <t>Netherlands &amp; USA</t>
  </si>
  <si>
    <t>Netherlands, Belgium, Germany, Nordics, USA</t>
  </si>
  <si>
    <t>robotics, photonics, optics, advanced materials, automotive, clean energy, sensor technology, telecom, high-tech health &amp; nanotechnology</t>
  </si>
  <si>
    <t>Always first investor. Typically first round in Europe: 1-2M (in USA 2-3M). Top-decile performing VC.</t>
  </si>
  <si>
    <t>Endeit Capital</t>
  </si>
  <si>
    <t>endeit.com</t>
  </si>
  <si>
    <t>Amsterdam, Hamburg</t>
  </si>
  <si>
    <t>Netherlands, Germany</t>
  </si>
  <si>
    <t>Netherlands, Germany, UK, Nordics, Belgium</t>
  </si>
  <si>
    <t>Clarendon Fund Managers</t>
  </si>
  <si>
    <t>clarendon-fm.co.uk</t>
  </si>
  <si>
    <t>Belfast</t>
  </si>
  <si>
    <t>Northern Ireland</t>
  </si>
  <si>
    <t>Crescent Capital</t>
  </si>
  <si>
    <t>crescentcapital.co.uk</t>
  </si>
  <si>
    <t>Belfast based investor. Raised third fund just before Xmas 2013, so this is a 2014 fund for all intents and purposes.</t>
  </si>
  <si>
    <t>Innovation Ulster</t>
  </si>
  <si>
    <t>innovationulster.com</t>
  </si>
  <si>
    <t>Newtownabbey</t>
  </si>
  <si>
    <t>Innovation Ulster is the University of Ulster’s knowledge and technology venturing company with a number of funding programmes and supports for early-stage companies in Northern Ireland.</t>
  </si>
  <si>
    <t>Invest NI</t>
  </si>
  <si>
    <t>investni.com</t>
  </si>
  <si>
    <t>Alliance Venture</t>
  </si>
  <si>
    <t>allianceventure.com</t>
  </si>
  <si>
    <t>Oslo</t>
  </si>
  <si>
    <t>Norway</t>
  </si>
  <si>
    <t>Norwegian investor focussed on internationalization.</t>
  </si>
  <si>
    <t>NorBAN</t>
  </si>
  <si>
    <t>norban.no</t>
  </si>
  <si>
    <t>The leading non-profit business angel network in Norway, based in Oslo. Members get access to a online database of investment opportunities.</t>
  </si>
  <si>
    <t>Televenture</t>
  </si>
  <si>
    <t>televenture.no</t>
  </si>
  <si>
    <t>Televenture is one of the leading VC companies in Norway and currently manages an extensive portfolio of companies focusing on industry, energy, oil &amp; gas, ITC and life science.</t>
  </si>
  <si>
    <t>Ventech</t>
  </si>
  <si>
    <t>ventechvc.com</t>
  </si>
  <si>
    <t>Paris, Munich, Beijing/Shanghai</t>
  </si>
  <si>
    <t>Europe &amp; China</t>
  </si>
  <si>
    <t>Internet, Mobile, Software, Hardware</t>
  </si>
  <si>
    <t>Paris / Munich / Shanghai / Beijing based VC since 1998. Over 400m raised. Investing Series A + B + Seed</t>
  </si>
  <si>
    <t>$150m Chinese fund</t>
  </si>
  <si>
    <t>€110m fund for Europe</t>
  </si>
  <si>
    <t>€150m fund for Europe</t>
  </si>
  <si>
    <t>Black Pearls VC</t>
  </si>
  <si>
    <t>blackpearls.vc</t>
  </si>
  <si>
    <t>Gdansk</t>
  </si>
  <si>
    <t>Poland</t>
  </si>
  <si>
    <t>Life quality technologies, space industry, agriculture and food production</t>
  </si>
  <si>
    <t>Gdansk based polish VC leaded by Marcin Kowalik, Alex Lubanski and Dawid Kentzer. Black Pearls VC manages capital funds that invest in companies in the early stages of development.</t>
  </si>
  <si>
    <t xml:space="preserve">European Venture Investment Group (EVIG) </t>
  </si>
  <si>
    <t>evig.pl</t>
  </si>
  <si>
    <t>Poznan</t>
  </si>
  <si>
    <t>We are dynamically developing venture capital investment fund. We originate from European Center of Financial Consultancy – a leader within the scope of consultancy for small and medium-sized enterprises. Either you are new in business or you are a developed entity, you will be provided with comprehensive support.</t>
  </si>
  <si>
    <t>€1M</t>
  </si>
  <si>
    <t>Experior Venture Fund (EVF)</t>
  </si>
  <si>
    <t>evf.com.pl</t>
  </si>
  <si>
    <t>Warsaw</t>
  </si>
  <si>
    <t>FMCG, manufacturing, B2B and B2C services, IT, multimedia, helthcare and medicine;</t>
  </si>
  <si>
    <t>Experior Venture Fund (EVF) is a venture capital (VC) fund engaging up to EUR 3m in small and medium enterprises registered in Poland.</t>
  </si>
  <si>
    <t>€3M</t>
  </si>
  <si>
    <t>Giza Polish Ventures</t>
  </si>
  <si>
    <t>gpventures.pl</t>
  </si>
  <si>
    <t>Giza Polish Ventures (GPV) is a venture capital (VC) fund with a professional backup provided by the Israeli VC group Giza Venture Capital (Giza VC).</t>
  </si>
  <si>
    <t>HardGamma Ventures</t>
  </si>
  <si>
    <t>hardgamma.com</t>
  </si>
  <si>
    <t>Usually invest in companies located in Poland, London or US, focusing on teams from Poland and CEE</t>
  </si>
  <si>
    <t>Hardgamma Ventures is a seed and early stage VC. Focussed on large seed and small A rounds.</t>
  </si>
  <si>
    <t>Innovation Nest</t>
  </si>
  <si>
    <t>innovationnest.co</t>
  </si>
  <si>
    <t>Krakow</t>
  </si>
  <si>
    <t>Europe and US-based startups with European founders</t>
  </si>
  <si>
    <t>B2B software startups only, with particular focus on SaaS and IoT</t>
  </si>
  <si>
    <t>Seed VC fund based in Kraków, Poland. Invests in B2B software companies, particularly SaaS and IoT. Helps European startups go global providing capital and support through its network of mentors in Europe and Silicon Valley. Innovation Nest also runs Growth!, an acceleration program for European pre Series A startups to help them with growth and fundraising.</t>
  </si>
  <si>
    <t>Inovo Venture Fund</t>
  </si>
  <si>
    <t>inovo.vc</t>
  </si>
  <si>
    <t>SAAS, IT &amp; Internet</t>
  </si>
  <si>
    <t>Seed VC based in Warsaw, Poland. Invest mainly in SaaS Companies. Focus on global expansion of its companies. Investor i.e in Booksy (Health &amp; Beauty booking platform) and Brand24 (Internet monitoring)</t>
  </si>
  <si>
    <t>Joint Polish Investment Fund</t>
  </si>
  <si>
    <t>jpifund.com</t>
  </si>
  <si>
    <t>Europe, USA, Israel</t>
  </si>
  <si>
    <t>Life Science</t>
  </si>
  <si>
    <t>"JPIF" is a Venture Capital Fund which focuses on investments in Life Science companies with visible and near-term value inflection points. We are committed to provide entrepreneurs with the resources required to fund and develop their growth strategies. Companies backed by us have access to the knowledge and advice of each member of the international team and to our global scientific and commercial network. Together, we are in a position to accelerate preclinical and clinical development, regulatory approval processes, and a successful market entry.</t>
  </si>
  <si>
    <t>Platinum Seed</t>
  </si>
  <si>
    <t>platinumseed.pl</t>
  </si>
  <si>
    <t>Toruń</t>
  </si>
  <si>
    <t>Poland, CEE</t>
  </si>
  <si>
    <t>ICT, TMT, Healthcare</t>
  </si>
  <si>
    <t>RTAventures VC</t>
  </si>
  <si>
    <t>rtaventures.com</t>
  </si>
  <si>
    <t>Europe+</t>
  </si>
  <si>
    <t>Online &amp; healthcare: mostly SaaS &amp; marketplaces</t>
  </si>
  <si>
    <t>Invest in late seed, early A series, up to a total of 1.5m EUR per investments. So far investments in Germany, Poland, Slovenia, Spain, Austria, US. Invested among others in: Docplanner, Typeform, Chartmogul, Explain Everything. Works closely with Point Nine Capital.</t>
  </si>
  <si>
    <t>RTAventures VC Fund II - active</t>
  </si>
  <si>
    <t>RTAventures VC Fund I - fully invested</t>
  </si>
  <si>
    <t>Speedup Group</t>
  </si>
  <si>
    <t>speedupgroup.com</t>
  </si>
  <si>
    <t>Martech, IoT, SaaS, hardware, Fintech, B2B</t>
  </si>
  <si>
    <t>SpeedUp Venture Group is a leading group of venture funds, investing in enterprises in an early stage of development (seed, pre-revenue, early growth). Areas of fund's interest include enterprises and entrepreneurs in Central and Eastern Europe, who want to conquer the global market by utilizing their self-developed solutions.</t>
  </si>
  <si>
    <t>Ask</t>
  </si>
  <si>
    <t>ask.pt</t>
  </si>
  <si>
    <t>Lisbon</t>
  </si>
  <si>
    <t>Portugal</t>
  </si>
  <si>
    <t>Best Horizon</t>
  </si>
  <si>
    <t>besthorizon.pt</t>
  </si>
  <si>
    <t>Caixa Capital</t>
  </si>
  <si>
    <t>caixacapital.pt</t>
  </si>
  <si>
    <t>Critical Ventures</t>
  </si>
  <si>
    <t>critical-ventures.com</t>
  </si>
  <si>
    <t>Coimbra</t>
  </si>
  <si>
    <t>EDP Ventures</t>
  </si>
  <si>
    <t>edpstarter.com</t>
  </si>
  <si>
    <t>ES Ventures</t>
  </si>
  <si>
    <t>es-ventures.com</t>
  </si>
  <si>
    <t>Faber Ventures</t>
  </si>
  <si>
    <t>faber-ventures.com</t>
  </si>
  <si>
    <t>Pre-seed, Seed and Post-Seed investor with offices in Lisbon (Portugal), London (UK) and a presence in Berlin (Germany). Their investment thesis focuses on mobility, SaaS, and platforms and industries where network effects and digital distribution can bring impact. Faber provides a platform that combines resident tools, expertise, network and capital to help startups build momentum and grow into larger markets.</t>
  </si>
  <si>
    <t>Ganexa capital</t>
  </si>
  <si>
    <t>ganexacapital.com</t>
  </si>
  <si>
    <t>Hovione Capital</t>
  </si>
  <si>
    <t>hovionecapital.com</t>
  </si>
  <si>
    <t>LC Ventures</t>
  </si>
  <si>
    <t>lcventures.pt</t>
  </si>
  <si>
    <t>Europe and America (North &amp; Latin)</t>
  </si>
  <si>
    <t>Information Technology</t>
  </si>
  <si>
    <t>LC Ventures launched the first global hands-on, accelerator investment vehicle in Portugal.</t>
  </si>
  <si>
    <t>Novabase Capital</t>
  </si>
  <si>
    <t>novabasecapital.pt</t>
  </si>
  <si>
    <t>Pathena</t>
  </si>
  <si>
    <t>pathena.com</t>
  </si>
  <si>
    <t>Porto</t>
  </si>
  <si>
    <t>Shilling Capital Partners</t>
  </si>
  <si>
    <t>shillingcapital.com</t>
  </si>
  <si>
    <t>Mostly digital and scalable projects (SaaS, Marketplaces,
etc), but we have some stakes in retail</t>
  </si>
  <si>
    <t>Shilling Capital Partners is one of the most
active Business Angel funds in Portugal. We were born in 2011 out of the
vision of six successful business executives, who identified a need to
provide more than just capital to startups.</t>
  </si>
  <si>
    <t>Sonae E.Ventures</t>
  </si>
  <si>
    <t>sonaeeventures.com</t>
  </si>
  <si>
    <t>Portugal Ventures</t>
  </si>
  <si>
    <t>portugalventures.pt</t>
  </si>
  <si>
    <t>Lisbon, Porto, San Francisco, Boston and Berlin</t>
  </si>
  <si>
    <t>Portugal, USA, Germany</t>
  </si>
  <si>
    <t>Portugal &amp; rest of Europe</t>
  </si>
  <si>
    <t>Portugal Ventures is a Venture Capital firm, focusing its investments in innovative, scientific and technology-based companies, with significant competitive advantages and export oriented strategies to global markets. We partner with exceptional entrepreneurs, assisting them in achieving new levels of competitiveness and success at all stages of development of their companies and operating in a number of different sectors.</t>
  </si>
  <si>
    <t>Buran Venture Capital</t>
  </si>
  <si>
    <t>buranvc.com</t>
  </si>
  <si>
    <t>Russia</t>
  </si>
  <si>
    <t>Eastern Europe, CIS, Israel and Turkey</t>
  </si>
  <si>
    <t>Fund focussed on Central and Eastern Europe</t>
  </si>
  <si>
    <t>$50m - First Fund</t>
  </si>
  <si>
    <t>DFJ VTB Capital Aurora</t>
  </si>
  <si>
    <t>dfjaurora.com</t>
  </si>
  <si>
    <t>Moscow based partner in the DFJ network. Have a fresh fund focussed on nanotech. But then they invested in Fab.com as well…</t>
  </si>
  <si>
    <t>LETA Capital</t>
  </si>
  <si>
    <t>en.leta.vc</t>
  </si>
  <si>
    <t>Europe, Israel, Russia</t>
  </si>
  <si>
    <t>Saas, Robotic, IoT, big data, high tech</t>
  </si>
  <si>
    <t>Established in 2012, LETA Capital (http://www.leta.vc/en) is a corporate boutique venture fund founded by LETA Group, a Russian IT-holding Company with over $100 million in revenue under management. With deal sizes ranging from $400k to $2 million, the fund is aimed at supporting innovative IT and hi-tech startup companies at their seed or early growth stage.</t>
  </si>
  <si>
    <t>Quadro Capital Partners</t>
  </si>
  <si>
    <t>quadrocapital.com</t>
  </si>
  <si>
    <t>Moscow based firm.</t>
  </si>
  <si>
    <t>Edison Venture Capital</t>
  </si>
  <si>
    <t>edison.vc</t>
  </si>
  <si>
    <t>Moscow, Berlin</t>
  </si>
  <si>
    <t>Russia, Germany</t>
  </si>
  <si>
    <t>Growth stage AdTech and performance marketing projects, e-commerce platforms and omni-channel tools</t>
  </si>
  <si>
    <t>Edison VC provides growth‐stage funding to the promising companies with strong management teams and large market opportunities.</t>
  </si>
  <si>
    <t>Almaz Capital</t>
  </si>
  <si>
    <t>almazcapital.com</t>
  </si>
  <si>
    <t>Moscow, Palo Alto</t>
  </si>
  <si>
    <t>Russia, USA</t>
  </si>
  <si>
    <t>Silicon Valley, Baltics, Eastern Europe</t>
  </si>
  <si>
    <t xml:space="preserve">Stage agnostic VC firm. </t>
  </si>
  <si>
    <t>Maxfield Capital</t>
  </si>
  <si>
    <t>maxfieldcapital.com</t>
  </si>
  <si>
    <t>Moscow, New York, Tel Aviv</t>
  </si>
  <si>
    <t>Russia, USA, Israel</t>
  </si>
  <si>
    <t>USA, Europe, CIS, Russia, Israel</t>
  </si>
  <si>
    <t>B2B SaaS, cloud infrastructure, cybersecurity, fintech, agrotech, digital healthcare</t>
  </si>
  <si>
    <t>Offices in Moscow, New York, Tel Aviv currently investing from Fund I of $100M</t>
  </si>
  <si>
    <t>Runa Capital</t>
  </si>
  <si>
    <t>runacap.com</t>
  </si>
  <si>
    <t>Moscow, San Francisco</t>
  </si>
  <si>
    <t>Russia, USAA</t>
  </si>
  <si>
    <t>USA, Europe, CIS, Russia, Israel, SEA</t>
  </si>
  <si>
    <t>B2B SaaS, cloud infrastructure, middleware, cybersecurity, fintech, edutech, digital healthcare</t>
  </si>
  <si>
    <t>Offices in Moscow and San Francisco, currently investing from Fund II of $200M</t>
  </si>
  <si>
    <t>$200m - Runa Capital Fund II
http://venturebeat.com/2014/07/03/russian-vc-firm-runa-capital-has-a-new-fund-and-its-refocusing-on-european-tech/</t>
  </si>
  <si>
    <t>Baillie Gifford</t>
  </si>
  <si>
    <t>bailliegifford.com</t>
  </si>
  <si>
    <t>Edinburgh</t>
  </si>
  <si>
    <t>Scotland</t>
  </si>
  <si>
    <t>Baillie Gifford is an investment management firm which is wholly owned by 40 partners, all of whom work full-time for the firm. It was founded in Edinburgh in 1908 and still has its headquarters in the city.</t>
  </si>
  <si>
    <t>Maven Capital Partners</t>
  </si>
  <si>
    <t>mavencp.com</t>
  </si>
  <si>
    <t>Glasgow</t>
  </si>
  <si>
    <t>Scottish investor. They invest in Scotland.</t>
  </si>
  <si>
    <t>Scottish Enterprise</t>
  </si>
  <si>
    <t>scottish-enterprise.com</t>
  </si>
  <si>
    <t>South Central Ventures</t>
  </si>
  <si>
    <t>sc-ventures.com</t>
  </si>
  <si>
    <t>Belgrade,Zagreb,Skopje</t>
  </si>
  <si>
    <t>Serbia, Croatia, Macedonia</t>
  </si>
  <si>
    <t>Western Balkan: Serbia, Croatia, Macedonia, Albania, Kosovo, Montenegro, Bosnia and Herzegovina</t>
  </si>
  <si>
    <t>Tech companies and startups</t>
  </si>
  <si>
    <t>With offices in Belgrade, Zagreb and Skopje, South Central Ventures (SCV), through Enterprise Innovation Fund (ENIF), is focused on tech companies in the Balkans. The € 40 million fund is dedicated primarily to early stage and growth investments. Within the fund’s ‘seed pocket’, € 1.5 million is allocated for investments of up to € 100 000 per company. The majority of the fund is allocated for early stage and growth investments of up to € 3 million per company.</t>
  </si>
  <si>
    <t>Pix Vine Capital</t>
  </si>
  <si>
    <t>pixvc.com</t>
  </si>
  <si>
    <t>Singapore</t>
  </si>
  <si>
    <t>Israel, Singapore, India and Southeast Asia</t>
  </si>
  <si>
    <t>PixVC provides early-stage venture capital to startups in the areas of Info-Tech, Med-Tech and FinTech.</t>
  </si>
  <si>
    <t>Neulogy Ventures</t>
  </si>
  <si>
    <t>neulogy.vc</t>
  </si>
  <si>
    <t>Bratislava</t>
  </si>
  <si>
    <t>Slovakia</t>
  </si>
  <si>
    <t>RSG</t>
  </si>
  <si>
    <t>rsg-capital.si</t>
  </si>
  <si>
    <t>Ljubljana</t>
  </si>
  <si>
    <t>Slovenia</t>
  </si>
  <si>
    <t>101 Startups</t>
  </si>
  <si>
    <t>101startups.com</t>
  </si>
  <si>
    <t>Barcelona</t>
  </si>
  <si>
    <t>Spain</t>
  </si>
  <si>
    <t>Mobile, Advertising, Games</t>
  </si>
  <si>
    <t>101 Startups is an investment fund, started by students of the Master Business Internet, which aims to invest in technology companies in seed stage internet</t>
  </si>
  <si>
    <t>ACTIVE Venture Partners</t>
  </si>
  <si>
    <t>active-vp.com</t>
  </si>
  <si>
    <t>pan European early stage fund with focus on Spain, German speaking countries and Scandinavia</t>
  </si>
  <si>
    <t>International team with presences and offices in Barcelona, Hamburg and Stockholm. Typically invests in large seed and series A rounds</t>
  </si>
  <si>
    <t>Axon Partners Group</t>
  </si>
  <si>
    <t>axonpartnersgroup.com</t>
  </si>
  <si>
    <t>Madrid</t>
  </si>
  <si>
    <t>India, Colombia, Mexico, Spain</t>
  </si>
  <si>
    <t>Software, Security, Games</t>
  </si>
  <si>
    <t>Axon Partners Group is an international Investment, Corporate Development and Consulting firm, specialised in global emerging markets. Created by entrepreneurs with vast business development and financial experience, Axon has grown to become a team of over 50 experts, worldwide.</t>
  </si>
  <si>
    <t>Cabiedes &amp; Partners</t>
  </si>
  <si>
    <t>linkedin.com</t>
  </si>
  <si>
    <t>Focus on Spain, but can invest anywhere</t>
  </si>
  <si>
    <t>Angel Fund in Spain. They are very active. Have no website.</t>
  </si>
  <si>
    <t>Caixa Capital Risc</t>
  </si>
  <si>
    <t>caixacapitalrisc.es</t>
  </si>
  <si>
    <t>Capital MAB</t>
  </si>
  <si>
    <t>icf.cat</t>
  </si>
  <si>
    <t>CG Health Ventures</t>
  </si>
  <si>
    <t>cghealthventures.com</t>
  </si>
  <si>
    <t>Cube Investments</t>
  </si>
  <si>
    <t>cubeinvestments.com</t>
  </si>
  <si>
    <t>Madrid based opertaing firm that has turned into an investment firm. Sounds very much like Forward Internet Group in London.</t>
  </si>
  <si>
    <t>Encomenda Venture Capital</t>
  </si>
  <si>
    <t>encomenda.com</t>
  </si>
  <si>
    <t>Faraday Venture Partners</t>
  </si>
  <si>
    <t>faraday.es</t>
  </si>
  <si>
    <t>Spain, Europe, Latin America</t>
  </si>
  <si>
    <t>Multi and Cross-sector focus</t>
  </si>
  <si>
    <t>Private Investors' Club</t>
  </si>
  <si>
    <t>Faraday invests between 150k € to 1M € in projects with proven commercial interest through first sales, with ambition regarding the problem solved and market addressed, and with rapid growth and profitability potential.</t>
  </si>
  <si>
    <t>Healthequity SCR SA</t>
  </si>
  <si>
    <t>rivaygarcia.es</t>
  </si>
  <si>
    <t>Itnet Capital Partners</t>
  </si>
  <si>
    <t>grupoitnet.com</t>
  </si>
  <si>
    <t>JME Venture Capital</t>
  </si>
  <si>
    <t>jme.vc</t>
  </si>
  <si>
    <t>Spain, Europe, US</t>
  </si>
  <si>
    <t>JME is an early-stage tech VC firm based in Madrid that invests in Spanish founders everywhere. As one of the most active VCs in Spain, we have invested in some startups that have turned into succesful scale-ups such us Jobandtalent, Flywire (formerly peerTransfer) and Redbooth. In addition to providing the necessary venture capital to finance a growing company, we are committed to leveraging our experience in scaling companies, our expertise in corporate finance and in the technology industry, and our network of relationships to help great entrepreneurs turn great ideas into great businesses.</t>
  </si>
  <si>
    <t>€50M (first closing: €30M)</t>
  </si>
  <si>
    <t>€20.5M - Fund I</t>
  </si>
  <si>
    <t>KFund</t>
  </si>
  <si>
    <t>kfund.vc</t>
  </si>
  <si>
    <t>Verticle agnostic</t>
  </si>
  <si>
    <t>€50M</t>
  </si>
  <si>
    <t>Kibo Ventures</t>
  </si>
  <si>
    <t>kiboventures.com</t>
  </si>
  <si>
    <t>Spain related ventures</t>
  </si>
  <si>
    <t>Kibo Ventures is a Madrid based early stage VC. With 31 portfolio digital companies across a number of industries we are one of the most active funds in Spain. We engage actively with our portfolio companies, leveraging our broad and deep relationships in many markets, as we have co-invested with 20+ international institutional VCs. Part of the Amerigo Fund Network of Telefonica. Now raising Fund II.</t>
  </si>
  <si>
    <t>Raising Fund II</t>
  </si>
  <si>
    <t>€43M - Fund I</t>
  </si>
  <si>
    <t>Lánzame</t>
  </si>
  <si>
    <t>lanzame.es</t>
  </si>
  <si>
    <t>MicroWave Ventures</t>
  </si>
  <si>
    <t>microwaveventures.com</t>
  </si>
  <si>
    <t>Bilbao</t>
  </si>
  <si>
    <t>Nauta Capital</t>
  </si>
  <si>
    <t>nautacapital.com</t>
  </si>
  <si>
    <t>London, Barcelona, Munich</t>
  </si>
  <si>
    <t>UK, Spain, Germany</t>
  </si>
  <si>
    <t>Mainly UK/Ireland, East coast in the USA and Spain. Also we do companies that are originally from other european countries and are moving to UK or east coast in USA</t>
  </si>
  <si>
    <t>Mainly capital efficient B2B SW propositions. Some selected lean consumer plays with also a business angle</t>
  </si>
  <si>
    <t xml:space="preserve">Pan-European VC with a focus on backing capital-efficient B2B software companies. Operating from London, Barcelona and Munich, Nauta Capital invests from late Seed and Series A and has backed 50+ companies in spaces such as Social Intelligence, Marketing Technology, CyberSecurity, Retail Technology, HR Technology, and Analytics. </t>
  </si>
  <si>
    <t>€150M</t>
  </si>
  <si>
    <t>€105M</t>
  </si>
  <si>
    <t>Nekko Capital</t>
  </si>
  <si>
    <t>nekkocapital.com</t>
  </si>
  <si>
    <t>Tech-driven companies</t>
  </si>
  <si>
    <t>Nekko Capital invests in scalable early stage innovative companies led by outstanding teams with global ambitions and excellent execution capabilities.</t>
  </si>
  <si>
    <t>Nero Ventures</t>
  </si>
  <si>
    <t>neroventures.com</t>
  </si>
  <si>
    <t>Barcelona, Madrid</t>
  </si>
  <si>
    <t>Spain &amp; Europe</t>
  </si>
  <si>
    <t>Pan European early stage fund with focus on Spain, investing in the technology, internet and mobile sector. Europe (particular focus on Spain, UK and Paris). Nero Ventures provides deep operational support, including strategic and business development in the US and Latam, to accelerate growth and create value.</t>
  </si>
  <si>
    <t>Onza Capital</t>
  </si>
  <si>
    <t>onzacapital.com</t>
  </si>
  <si>
    <t>Europe &amp; Latin America</t>
  </si>
  <si>
    <t>Fintech, e-Commerce, e-Health, Online Advertising, e-Learning, Online Bookings, Big Data</t>
  </si>
  <si>
    <t>Onza Capital is a venture capital firm that invests in innovative Internet companies and mobile platforms.</t>
  </si>
  <si>
    <t>Samaipata Ventures</t>
  </si>
  <si>
    <t>samaipataventures.com</t>
  </si>
  <si>
    <t>Southern Europe, UK</t>
  </si>
  <si>
    <t>E-Commerce and Marketplace Business models</t>
  </si>
  <si>
    <t>Venture capital specialized in E-Commerce and Marketplace business models. Pure hands-on approach with regard to portfolio. 80% of the fund oriented to Early &amp; Growth stage investments (tickets from € 500K- € 1.5M per company); 20% of the fund oriented to Seed/Early stage investments (tickets from €100-€ 200K).</t>
  </si>
  <si>
    <t>€20M</t>
  </si>
  <si>
    <t>Seaya Ventures</t>
  </si>
  <si>
    <t>seayaventures.com</t>
  </si>
  <si>
    <t>SEAYA VENTURES (http://seayaventures.com) is a Spanish venture fund investing in early and growth stage Internet and technology-enabled companies in Spain and Latin America. Seaya Ventures seeks to transform early and growth stage companies into category leaders, with a focus on innovative businesses that require growth or expansion capital and can build a lasting value.
Seaya Ventures Fund: 56.7M Euros</t>
  </si>
  <si>
    <t>Sitka Capital</t>
  </si>
  <si>
    <t>sitkacapital.com</t>
  </si>
  <si>
    <t>Sitka Capital invests in technology companies with high growth potential and innovative business models.</t>
  </si>
  <si>
    <t>Sputnik inversions</t>
  </si>
  <si>
    <t>Swanlaab Venture Factory</t>
  </si>
  <si>
    <t>swanlaab.com</t>
  </si>
  <si>
    <t>Technology investments with B2B business models</t>
  </si>
  <si>
    <t>7th fund of the Giza Group, 2nd one outside Israel and the 1st one in Spain.</t>
  </si>
  <si>
    <t>Toubkal Partners</t>
  </si>
  <si>
    <t>toubkalpartners.com</t>
  </si>
  <si>
    <t>Venturecap</t>
  </si>
  <si>
    <t>venturcap.es</t>
  </si>
  <si>
    <t>Victoria Venture Capital</t>
  </si>
  <si>
    <t>bogestora.com</t>
  </si>
  <si>
    <t>Ysios Capital</t>
  </si>
  <si>
    <t>ysioscapital.com</t>
  </si>
  <si>
    <t>biotechnology, emerging pharmaceuticals, healthcare and medical technology</t>
  </si>
  <si>
    <t>Ysios’s investment strategy allows for investments in early stage companies looking for first round funding through later-stage or pharmaceutical spin-off companies. Our investments target companies that focus on product development in the biotechnology, emerging pharmaceuticals, healthcare and medical technology sectors.</t>
  </si>
  <si>
    <t>Flint Capital</t>
  </si>
  <si>
    <t>flintcap.com</t>
  </si>
  <si>
    <t>Barcelona, Tel Aviv</t>
  </si>
  <si>
    <t>Spain, Israel</t>
  </si>
  <si>
    <t>Fund?</t>
  </si>
  <si>
    <t>International fund. Initially out of Moscow, then Israel, Barcelona, now in Boston.  Highly distributed partner team (Possibly also the LPs). Typically invests at Series A stage, but invests at any stage.</t>
  </si>
  <si>
    <t>$50m addition to Fund I</t>
  </si>
  <si>
    <t>$20m addition to Fund I</t>
  </si>
  <si>
    <t>$30m - Fund I</t>
  </si>
  <si>
    <t>Inveready Technology Investment Group</t>
  </si>
  <si>
    <t>inveready.com</t>
  </si>
  <si>
    <t>Barcelona, Madrid, San Francisco</t>
  </si>
  <si>
    <t>Spain, USA</t>
  </si>
  <si>
    <t>Spain, but invests globally</t>
  </si>
  <si>
    <t>Inveready is an early-stage Venture Capital Firm. Invests in large seed, small A rounds.</t>
  </si>
  <si>
    <t>Alfvén &amp; Didrikson</t>
  </si>
  <si>
    <t>didriksonpartners.com</t>
  </si>
  <si>
    <t>Stockholm</t>
  </si>
  <si>
    <t>Sweden</t>
  </si>
  <si>
    <t>Northern Europe</t>
  </si>
  <si>
    <t>Two co-founders Måns Alfvén and Hjalmar Didrikson invest in small and mid sized privately held companies in Northern Europe, offering active ownership and a very long term view. Run by CEO Maria Åhr.</t>
  </si>
  <si>
    <t>Almi Invest</t>
  </si>
  <si>
    <t>almi.se</t>
  </si>
  <si>
    <t>Sweden only</t>
  </si>
  <si>
    <t>Partially a public sector VC, they invest in seed stage Swedish companies.</t>
  </si>
  <si>
    <t>Backstage</t>
  </si>
  <si>
    <t>backstage.se</t>
  </si>
  <si>
    <t>Skandinavian companies</t>
  </si>
  <si>
    <t>Backstage is a family owned and financed venture capital firm primarily investing in unlisted Scandinavian entrepreneurial companies. The investments are typically done at an early stage.</t>
  </si>
  <si>
    <t>Bonnier Growth Media</t>
  </si>
  <si>
    <t>bonniergrowthmedia.com</t>
  </si>
  <si>
    <t>Nordics, Europe &amp; US</t>
  </si>
  <si>
    <t>B2C in Digital Commerce, Digital Media &amp; Digital Health</t>
  </si>
  <si>
    <t>Based in Stockholm, Bonnier Growth Media invests in early to growth stage digital companies with potential to scale globally.</t>
  </si>
  <si>
    <t>Chalmers Ventures</t>
  </si>
  <si>
    <t>chalmersventures.com</t>
  </si>
  <si>
    <t>Gothenburg</t>
  </si>
  <si>
    <t>Typically only Sweden, preferable from Gothenburg area</t>
  </si>
  <si>
    <t>Chalmers Ventures is a merger of Chalmers Innovation, Encubator and Chalmers Invest. Managing Swedens largest incubator funds. Has been a part of investing in more than 150 companies during almost 20 years</t>
  </si>
  <si>
    <t>Consortio Invest</t>
  </si>
  <si>
    <t>consortiofashiongroup.com</t>
  </si>
  <si>
    <t>Borås</t>
  </si>
  <si>
    <t>A privately owned investment company, Consortio Invest is the owner of Consortio Fashion Group, a group of e-commerce companies. Consortio has invested in about 10 companies.</t>
  </si>
  <si>
    <t>Creades AB</t>
  </si>
  <si>
    <t>creades.se</t>
  </si>
  <si>
    <t>Creades AB (publ) is a spin-off from Investment AB Öresund (publ) and invests in small and medium-sized public and private companies that both have the potential for revaluation and value creation. The investment strategy has generated a 2,600% return since 1994, compared with the SIX Return Index of 1,100%.</t>
  </si>
  <si>
    <t>D-Ax</t>
  </si>
  <si>
    <t>d-ax.se</t>
  </si>
  <si>
    <t>Northern Europe Focus</t>
  </si>
  <si>
    <t>Digital retail tools, Foodtech, Consumer tech</t>
  </si>
  <si>
    <t>VC arm of retail giant Axel Johnson, run by entrepreneurs behind Match.com and Bookatable</t>
  </si>
  <si>
    <t>Edastra</t>
  </si>
  <si>
    <t>edastra.com</t>
  </si>
  <si>
    <t>Saltsjöbaden</t>
  </si>
  <si>
    <t>A Stockholm-based venture capital investment company, Edastra was founded in 2008 by entrepreneur Robert Ahldin, investing in mobile, internet and consumer electronics.</t>
  </si>
  <si>
    <t>eEquity</t>
  </si>
  <si>
    <t>eequity.se</t>
  </si>
  <si>
    <t>Managed by two entrepreneurs Magnus Wiberg (Pricerunner) and Patrik Hedelin, eEquity invests in internet retailing in the Nordics to accelerate growth and profitability.</t>
  </si>
  <si>
    <t>EQT Ventures</t>
  </si>
  <si>
    <t>eqtventures.com</t>
  </si>
  <si>
    <t>Partners include Kees Koolen (former CEO of Booking.com), Lars Jörnow (former VP Mobile at King.com), and Hjalmar Winbladh (founder of Rebtel).</t>
  </si>
  <si>
    <t>Fouriertransform</t>
  </si>
  <si>
    <t>fouriertransform.se</t>
  </si>
  <si>
    <t>The venture capital company Fouriertransform is owned by the Swedish state, investing in Swedish manufacturing industry with a total capacity of SEK 3 billion.</t>
  </si>
  <si>
    <t>GP Bullhound</t>
  </si>
  <si>
    <t>gpbullhound.com</t>
  </si>
  <si>
    <t>Graviton</t>
  </si>
  <si>
    <t>graviton.se</t>
  </si>
  <si>
    <t>Based in Stockholm and a combined corporate finance, advisory and investment business, managed by the two founders with experience from VC funds.</t>
  </si>
  <si>
    <t>Gullspang Invest</t>
  </si>
  <si>
    <t>gullspanginvest.se</t>
  </si>
  <si>
    <t>Nordics</t>
  </si>
  <si>
    <t>Resource Efficiency, Energy, Saas, Education, Health, Water</t>
  </si>
  <si>
    <t>A 30-year old family owned investment company, Gullspang invests in seed and early stage (SEK 0,5-5 million) with a focus on energy, technology and Internet companies.</t>
  </si>
  <si>
    <t>Ideon Innovation</t>
  </si>
  <si>
    <t>ideoninnovation.se</t>
  </si>
  <si>
    <t>Ole Römersväg</t>
  </si>
  <si>
    <t>Located at Ideon Science Park (in the city of Lund, southern Sweden), Ideon Innovation is an incubator a meeting places for visionaries, entrepreneurs and venture capital.</t>
  </si>
  <si>
    <t>Industrifonden</t>
  </si>
  <si>
    <t>industrifonden.se</t>
  </si>
  <si>
    <t>Tech, Life Science</t>
  </si>
  <si>
    <t>Industrifonden is a Stockholm-based venture capital firm, investing in early stage tech and life science growth companies. Founded in 1979, Industrifonden is a reinvesting evergreen fund with ~$500 million in assets.</t>
  </si>
  <si>
    <t>Innovacom</t>
  </si>
  <si>
    <t>innovacom.com</t>
  </si>
  <si>
    <t>Headquartered in Paris with a Stockholm office, Innovacom is an early stage ICT investor, normally investing €500K to €10m per company over several rounds.</t>
  </si>
  <si>
    <t>Kinnevik</t>
  </si>
  <si>
    <t>kinnevik.se</t>
  </si>
  <si>
    <t>KTH Chalmers Capital</t>
  </si>
  <si>
    <t>kthchalmerscapital.se</t>
  </si>
  <si>
    <t>Affiliated with KTH Royal Institute of Technology an Chalmers University of Technology, the fund size is over â‚¬30 million and have made early-stage investments in 50 companies.</t>
  </si>
  <si>
    <t>Menmo Ventures</t>
  </si>
  <si>
    <t>menmo.se</t>
  </si>
  <si>
    <t>Minc</t>
  </si>
  <si>
    <t>minc.se</t>
  </si>
  <si>
    <t>Malmö</t>
  </si>
  <si>
    <t>A workscapce for entrepreneurs and startups in Malmö in southern Sweden, Minc is also the leading incubator in the region, channeling capital for promising companies.</t>
  </si>
  <si>
    <t>Monterro</t>
  </si>
  <si>
    <t>monterro.se</t>
  </si>
  <si>
    <t>Stockholm based investment company focusing on Nordic technology companies past venture stage with proven products. The initial equity investment is 20-100 MSEK.</t>
  </si>
  <si>
    <t>Moor</t>
  </si>
  <si>
    <t>moorcap.com</t>
  </si>
  <si>
    <t>Primarily Nordics, opportunistic outside</t>
  </si>
  <si>
    <t>Private investment company with a flexible approach, based in Stockholm and funded by Rovio (Angry Birds) founder Kaj Hed.</t>
  </si>
  <si>
    <t>MTGx</t>
  </si>
  <si>
    <t>mtgx.se</t>
  </si>
  <si>
    <t>Digital media with focus on Online Video. In particular invest in to esports and MCNs (YouTube) and related businesses.</t>
  </si>
  <si>
    <t>Run by CEO Rikard Steiber (Google-veteran) and Deupty CEO Arnd Benninghoff (Digital Media-veteran, ProSieben, Holtzbrink etc)</t>
  </si>
  <si>
    <t>Neqst</t>
  </si>
  <si>
    <t>neqst.se</t>
  </si>
  <si>
    <t>Growth equity</t>
  </si>
  <si>
    <t>Based in Stockholm, Neqst is an investment company focused on the Nordic region, investing growth capital in public or private profitable tech companies with 5-300 MEUR revenue.</t>
  </si>
  <si>
    <t>Nexit Ventures</t>
  </si>
  <si>
    <t>nexitventures.com</t>
  </si>
  <si>
    <t>Venture capital company with offices in Stockholm, Helsinki and Silicon Valley, focusing on mobile technologies, acting as a bridge between the Nordics and the US.</t>
  </si>
  <si>
    <t>Pod Investment</t>
  </si>
  <si>
    <t>podinvestment.se</t>
  </si>
  <si>
    <t>Investment company founded in 2000 and based in Stockholm, Pod invests invests in Nordic growth companies with a turnover of SEK 50-500 million.</t>
  </si>
  <si>
    <t>Rite Ventures</t>
  </si>
  <si>
    <t>riteventures.com</t>
  </si>
  <si>
    <t>Founded in 2007 and based in Stockholm, Rite focuses on tech investments in Sweden and Finland. The typical equity investment ranges from â‚¬2-5 million up to â‚¬20 million.</t>
  </si>
  <si>
    <t>Schibsted Growth</t>
  </si>
  <si>
    <t>schibstedgrowth.com</t>
  </si>
  <si>
    <t>Scope</t>
  </si>
  <si>
    <t>scope.se</t>
  </si>
  <si>
    <t>Founded in 2001 and based in Stockholm, Scope invests in growth-stage companies, typically â‚¬10-20 million in each company. Current funds have â‚¬190 million in aggregate commitments.</t>
  </si>
  <si>
    <t>SEB Venture Capital</t>
  </si>
  <si>
    <t>seb.se</t>
  </si>
  <si>
    <t>Nordics, Baltics, UK and Germany mainly but can invest globally</t>
  </si>
  <si>
    <t>General Tech but focusing on FinTech at present</t>
  </si>
  <si>
    <t>Founded in 1995 as the venture arm of the Nordic bank SEB, SEB VC has EUR 300m AUM and has so far made over 100 investments and 75 exits.</t>
  </si>
  <si>
    <t>Standout Capital</t>
  </si>
  <si>
    <t>standoutcapital.com</t>
  </si>
  <si>
    <t>Series B, Growth rounds</t>
  </si>
  <si>
    <t>The Nordics (Sweden, Finland, Denmark, Norway)</t>
  </si>
  <si>
    <t>Tech companies (Enterprise, Consumer, Media, Telecom, etc)</t>
  </si>
  <si>
    <t>Nordic Growth Capital fund focusing on growing technology companies in the Nordics, with a team of investors and entrepreneurs. Investing €5-20 MEUR per company.</t>
  </si>
  <si>
    <t>STING Capital</t>
  </si>
  <si>
    <t>stingcapital.com</t>
  </si>
  <si>
    <t>Kista</t>
  </si>
  <si>
    <t>Seed fund associated with Stockholm Innovation and Growth (STING) incubator, STING Capital invests in about 10 companies per year, up to SEK 4 million per company. SEK 85M fund size.</t>
  </si>
  <si>
    <t>Stockholms Affärsänglar (Stoaf)</t>
  </si>
  <si>
    <t>stoaf.se</t>
  </si>
  <si>
    <t>Orginally only Stockholm, Fund III covers the Nordics &amp; Balticum</t>
  </si>
  <si>
    <t>IT, Software, IoT, Apps, Internet, Medtech, Biotech &amp; Life Science, Industry</t>
  </si>
  <si>
    <t>VC, Angel club</t>
  </si>
  <si>
    <t>Founded in 2008, a business Angel driven VC fund with approximately 100 associated Angels. Invest in 4-6 ventures/year with 10x potential</t>
  </si>
  <si>
    <t>SciTech Fund III, Fundraising €50m</t>
  </si>
  <si>
    <t>Start II, €3m</t>
  </si>
  <si>
    <t>Start I, €1m</t>
  </si>
  <si>
    <t>Swedia Capital</t>
  </si>
  <si>
    <t>swediacapital.se</t>
  </si>
  <si>
    <t>Founded in 1989 with an objective to invest in growth companies with a long term view, Swedia is an investment company run by investor Staffan Persson. Based in Stockholm.</t>
  </si>
  <si>
    <t>Verdane Capital</t>
  </si>
  <si>
    <t>verdanecapital.com</t>
  </si>
  <si>
    <t>Verdane Capital funds are a leading Nordic purchaser of entire portfolios of direct investments. Over â‚¬500 million in committed capital and offices in Oslo, Stockholm and Helsinki.</t>
  </si>
  <si>
    <t>Vinnova</t>
  </si>
  <si>
    <t>vinnova.se</t>
  </si>
  <si>
    <t>The Swedish Governmental Agency for Innovation Systems, Vinnova, was founded in 2001. Every year Vinnova about SEK 2.7 billion in various innovation and research projects.</t>
  </si>
  <si>
    <t>Vostok New Ventures</t>
  </si>
  <si>
    <t>vostoknewventures.com</t>
  </si>
  <si>
    <t>Zobito</t>
  </si>
  <si>
    <t>zobito.com</t>
  </si>
  <si>
    <t>Limhamn</t>
  </si>
  <si>
    <t>Founded by a group of former QlikTech executives, Zobito invests in companies and help entrepreneurs improve operational performance, primarily in the enterprise software industry.</t>
  </si>
  <si>
    <t>Creandum</t>
  </si>
  <si>
    <t>creandum.com</t>
  </si>
  <si>
    <t>Stockholm, Berlin, SF</t>
  </si>
  <si>
    <t>Sweden, Germany, USA</t>
  </si>
  <si>
    <t>Swedish fund largely investing in Series A deals, but also doing seed.</t>
  </si>
  <si>
    <t>185m€</t>
  </si>
  <si>
    <t>Spintop Ventures</t>
  </si>
  <si>
    <t>spintopventures.com</t>
  </si>
  <si>
    <t>Stockholm, Malmö, Helsinki and London</t>
  </si>
  <si>
    <t>Sweden. Finland, England</t>
  </si>
  <si>
    <t>Broad technology sector involvement - both B2B and B2C type businesses</t>
  </si>
  <si>
    <t>Spintop Ventures invests in early stage Nordic technology companies with scalable business models and a category leadership potential. The firm is run by a senior partner team and supported by a unique network of successful technology entrepreneurs. Active co-investment structure.</t>
  </si>
  <si>
    <t>Fund II 30 MUS$</t>
  </si>
  <si>
    <t>Aeris Capital</t>
  </si>
  <si>
    <t>aeris-capital.com</t>
  </si>
  <si>
    <t>Zurich</t>
  </si>
  <si>
    <t>Switzerland</t>
  </si>
  <si>
    <t>Aeris Capital AG acts as financial advisor to the investment interests associated with a European family.</t>
  </si>
  <si>
    <t>b-to-v Partners AG</t>
  </si>
  <si>
    <t>b-to-v.com</t>
  </si>
  <si>
    <t>St. Gallen</t>
  </si>
  <si>
    <t>Middle East, United States, Europe, Germany, Western Europe, Switzerland, Netherlands, United Kingdom</t>
  </si>
  <si>
    <t>Fintech, Analytics, Fashion</t>
  </si>
  <si>
    <t xml:space="preserve">Fund that coinvests with a network of 200+ angels. </t>
  </si>
  <si>
    <t>HBM Partners</t>
  </si>
  <si>
    <t>hbmpartners.com</t>
  </si>
  <si>
    <t>Zug</t>
  </si>
  <si>
    <t>Pharma, Biotech, healthcare</t>
  </si>
  <si>
    <t>HBM Partners is among the global leaders in healthcare-focused investing with approximately USD 1.5 billion under management. HBM focuses on development stage, growth and buy-out financings of private companies as well as investments in public companies.</t>
  </si>
  <si>
    <t>Mountain Partners</t>
  </si>
  <si>
    <t>mountain.partners</t>
  </si>
  <si>
    <t>Polytech Ventures</t>
  </si>
  <si>
    <t>polytechventures.com</t>
  </si>
  <si>
    <t>Lausanne</t>
  </si>
  <si>
    <t>Fintech, Health and Media</t>
  </si>
  <si>
    <t>VC fund, seed/ Series A investor, specialized in technology, based in Lausanne, Switzerland with offices in the Silicon Valley. Has a focus on Fintech, Health and Media &amp; are currently managing CHF 40M, of which CHF 25M to invest.</t>
  </si>
  <si>
    <t>Redalpine Venture Partners</t>
  </si>
  <si>
    <t>redalpine.com</t>
  </si>
  <si>
    <t>Zürich</t>
  </si>
  <si>
    <t>We invest in highly scalable business models in the ICT and life science sectors. The focus is on early stage opportunities in the DACH region. We employ a hands-on approach, working very closely with our portfolio companies.</t>
  </si>
  <si>
    <t>CHF 25m - Redalpine Capital II</t>
  </si>
  <si>
    <t>CHF 20m - Redalpine Capital I</t>
  </si>
  <si>
    <t>Emerald Technology Ventures</t>
  </si>
  <si>
    <t>emerald-ventures.com</t>
  </si>
  <si>
    <t>Zurich, Toronto</t>
  </si>
  <si>
    <t>Switzerland, Canada</t>
  </si>
  <si>
    <t>Series B and later</t>
  </si>
  <si>
    <t>NA, EU, Israel</t>
  </si>
  <si>
    <t>Industrial Technologies (Energy, Materials, Water &amp; Agriculture, Industrial IT)</t>
  </si>
  <si>
    <t>Emerald is a globally recognized investment firm in the areas of energy, water, advanced materials and industrial IT. Founded in 2000, the company has raised three Venture Capital Funds, completed more than 50 venture investments, been a trusted partner for numerous multi-national corporations in their open innovation activities and managed three technology investment programs for third parties. From offices in Zurich, Switzerland and Toronto, Canada, Emerald has managed assets of over USD 660 million to date.</t>
  </si>
  <si>
    <t>1782 group</t>
  </si>
  <si>
    <t>1782group.com</t>
  </si>
  <si>
    <t>Geneva, New York City, Hong Kong</t>
  </si>
  <si>
    <t>Switzerland, U.S, China</t>
  </si>
  <si>
    <t>diversified, luxury</t>
  </si>
  <si>
    <t>Family Office / VC</t>
  </si>
  <si>
    <t>The 1782 Group offers an innovative approach to private equity investment, committed to long-term relationships and sustainable growth across our investment portfolio. Supported by a globally renowned group of stakeholders and an experienced multi-disciplinary team, the 1782 Group is a driver of business success.</t>
  </si>
  <si>
    <t>U-Start</t>
  </si>
  <si>
    <t>u-start.biz</t>
  </si>
  <si>
    <t>Lugano/Milan</t>
  </si>
  <si>
    <t>Switzerland/Italy</t>
  </si>
  <si>
    <t>Europe, USA and Israel</t>
  </si>
  <si>
    <t>software, mobile, fintech, media, fashiontech</t>
  </si>
  <si>
    <t>Club of Family Offices and HNWI.</t>
  </si>
  <si>
    <t>U-Start is a professional advisory firm structuring club deals through a club of private investors (FOs and HNWIs) working alongside VC funds in series A to C rounds in digital and tech companies across Europe, Israel and US.</t>
  </si>
  <si>
    <t>212ltd.com</t>
  </si>
  <si>
    <t>Istanbul</t>
  </si>
  <si>
    <t>Turkey</t>
  </si>
  <si>
    <t>Emerging Europe, Turkey and MENA</t>
  </si>
  <si>
    <t>$30m</t>
  </si>
  <si>
    <t>Act</t>
  </si>
  <si>
    <t>act-vc.com</t>
  </si>
  <si>
    <t>Turkey focus</t>
  </si>
  <si>
    <t>IP based technologies</t>
  </si>
  <si>
    <t>ACT is a VC fund manager that exclusively invests in Turkey and in early stage technology intensive start-ups.</t>
  </si>
  <si>
    <t>Aslanoba Capital</t>
  </si>
  <si>
    <t>aslanobacapital.com</t>
  </si>
  <si>
    <t>Turkey and US</t>
  </si>
  <si>
    <t>We invest up to $2M per round with a focus on consumer business models in Turkey and the US.</t>
  </si>
  <si>
    <t>$70M</t>
  </si>
  <si>
    <t>Diffusion Capital Partners</t>
  </si>
  <si>
    <t>dcp.vc</t>
  </si>
  <si>
    <t>DCP is a VC fund manager that exclusively invests in Turkey and in early stage technology intensive start-ups. The investment size ranges between EUR 50K and EUR 4,5 Million</t>
  </si>
  <si>
    <t>EUR30m</t>
  </si>
  <si>
    <t>Idacapital</t>
  </si>
  <si>
    <t>idacapital.com</t>
  </si>
  <si>
    <t>Revo VC</t>
  </si>
  <si>
    <t>revo.vc</t>
  </si>
  <si>
    <t>B2B Cloud, IOT and Commerce Enablers</t>
  </si>
  <si>
    <t>Venture Capital fund investing in truly innovative, seed &amp; early-stage B2B or B2C technology ventures in Turkey.</t>
  </si>
  <si>
    <t>$50M</t>
  </si>
  <si>
    <t>Sankonline</t>
  </si>
  <si>
    <t>sankonline.com</t>
  </si>
  <si>
    <t>StartersHub</t>
  </si>
  <si>
    <t>startershub.org</t>
  </si>
  <si>
    <t>TRPE</t>
  </si>
  <si>
    <t>trpeventurepartners.com</t>
  </si>
  <si>
    <t>3TS Capital</t>
  </si>
  <si>
    <t>3tscapital.com</t>
  </si>
  <si>
    <t>Istanbul / Vienna</t>
  </si>
  <si>
    <t>Turkey / Austria</t>
  </si>
  <si>
    <t>CEE &amp; Turkey</t>
  </si>
  <si>
    <t>Technology, Media, Internet, Software</t>
  </si>
  <si>
    <t>3TS Capital Partners is one of the leading European technology focused private equity and venture capital firms. 3TS provides expansion capital and buyout funding for small and medium-sized businesses in growth sectors including Technology &amp; Internet, Media &amp; Communications and Technology-Enabled Services. Investors in the current and past 3TS funds totaling over €300 million include EIF, EBRD, Cisco, OTP, Sitra, 3i and KfW among others.</t>
  </si>
  <si>
    <t>€108M</t>
  </si>
  <si>
    <t>String Ventures</t>
  </si>
  <si>
    <t>string.ventures</t>
  </si>
  <si>
    <t>Istanbul, San Francisco</t>
  </si>
  <si>
    <t>Turkey, USA</t>
  </si>
  <si>
    <t>Primarily invest in Turkish, Valley, East European and CIS</t>
  </si>
  <si>
    <t>Raising a $50M fund with $15M first close</t>
  </si>
  <si>
    <t>MENA Venture Investments</t>
  </si>
  <si>
    <t>mvi.vc</t>
  </si>
  <si>
    <t>Dubai</t>
  </si>
  <si>
    <t>UAE</t>
  </si>
  <si>
    <t>MENA Focus</t>
  </si>
  <si>
    <t>MVI invests in early stage startups with strong growth potential in the Middle East and North Africa (MENA) Region and beyond.</t>
  </si>
  <si>
    <t>ETF Partners (Environmental Technologies Fund)</t>
  </si>
  <si>
    <t>etfpartners.capital</t>
  </si>
  <si>
    <t>Smart city smart energy smart industry- 'Sustainability through innovation'</t>
  </si>
  <si>
    <t>Pi Labs</t>
  </si>
  <si>
    <t>pilabs.co.uk</t>
  </si>
  <si>
    <t>Proptech (property tech)</t>
  </si>
  <si>
    <t>Pi Labs is a venture capital firm investing exclusively in property tech businesses at a pre-Series A stage.</t>
  </si>
  <si>
    <t>$10M, second fund</t>
  </si>
  <si>
    <t>Talis Capital</t>
  </si>
  <si>
    <t>taliscapital.com</t>
  </si>
  <si>
    <t>Europe, UK, Israel</t>
  </si>
  <si>
    <t>B2B, B2C, SaaS, No hardware</t>
  </si>
  <si>
    <t>A unique venture capital investment firm funded by a group of successful and strategic high net worth entrepreneurs. Focused on backing emerging technologies, Talis has completed over $500m worth of transactions and the stellar portfolio includes Darktrace, Onfido, iwoca, Pirate Studios, Secondhome, Oh My Green to name just a few.</t>
  </si>
  <si>
    <t>Techstart NI</t>
  </si>
  <si>
    <t>techstartni.com</t>
  </si>
  <si>
    <t>seed/early-stage technology companies</t>
  </si>
  <si>
    <t>£20M</t>
  </si>
  <si>
    <t>7percent Ventures</t>
  </si>
  <si>
    <t>7percent.co</t>
  </si>
  <si>
    <t>London and San Francisco</t>
  </si>
  <si>
    <t>UK &amp; USA</t>
  </si>
  <si>
    <t>Only as follow-on</t>
  </si>
  <si>
    <t>EU &amp; USA</t>
  </si>
  <si>
    <t>x30 investments between Europe and US, x28 since 2014. First money in to Magic Pony before Balderton &amp; Octopus, previously investors in Oculus Rift and [undisclosed] stealth co to Apple.</t>
  </si>
  <si>
    <t>AXA Venture Partners</t>
  </si>
  <si>
    <t>axavp.com</t>
  </si>
  <si>
    <t>London, Paris, SF and NY</t>
  </si>
  <si>
    <t>UK, France, USA</t>
  </si>
  <si>
    <t>Europe, US, Asia, opportunistically RoW</t>
  </si>
  <si>
    <t>FinTech, Enterprise, Digital Health, Consumer (excl eCommerce, gaming, clean tech and life sciences)</t>
  </si>
  <si>
    <t>AXA Ventures Partners is a $275m multi-stage global venture fund, financially backed by AXA.</t>
  </si>
  <si>
    <t>$175m</t>
  </si>
  <si>
    <t>Pentech Ventures</t>
  </si>
  <si>
    <t>pentechvc.com</t>
  </si>
  <si>
    <t>London, Edinburgh</t>
  </si>
  <si>
    <t>UK, Scotland</t>
  </si>
  <si>
    <t>Software/SaaS/Data/AI early in growth-stage technology companies</t>
  </si>
  <si>
    <t>Pentech is currently investing our 3rd fund in the UK (£90m close in 2017) – and are one of the most active ML/AI deeper tech early stage investors</t>
  </si>
  <si>
    <t>£90M</t>
  </si>
  <si>
    <t>£45M</t>
  </si>
  <si>
    <t>AVentures Capital</t>
  </si>
  <si>
    <t>aventurescapital.com</t>
  </si>
  <si>
    <t>Kyiv</t>
  </si>
  <si>
    <t>Ukraine</t>
  </si>
  <si>
    <t>Ukraine, CEE</t>
  </si>
  <si>
    <t>Software Technology</t>
  </si>
  <si>
    <t>Invests in CEE software tech startups, with focus on Ukrainian startups, that build international business with focus on US/global market</t>
  </si>
  <si>
    <t>CIG</t>
  </si>
  <si>
    <t>chernovetskyiinvestments.com</t>
  </si>
  <si>
    <t>Ukraine, India, SEA, Israel</t>
  </si>
  <si>
    <t>Healthcare, Education, AgTech, SaaS, IoT, Consumer Internet&lt; Mobile</t>
  </si>
  <si>
    <t>Chernovetskyi Investment Group (CIG) is one of the largest investment companies in Eastern Europe with an investment potential of over $750M. 
Unlike many venture capital funds we do not have strict restriction as to the number of deals that we invest into or their investment horizons. We are more focused on the quality of each individual investment, making investments only when we have high degree of confidence in the potential of an investee company or project.</t>
  </si>
  <si>
    <t>Digital Future</t>
  </si>
  <si>
    <t>digital-future.org</t>
  </si>
  <si>
    <t>Syndicate at B</t>
  </si>
  <si>
    <t>AdTech, SaaS, DigitalMarketing, Security, AI, eCommerce, Mobile, Marketplaces, Freelance, eLearning</t>
  </si>
  <si>
    <t>Imperious Group (IG VC)</t>
  </si>
  <si>
    <t>imperiousgroup.com</t>
  </si>
  <si>
    <t>USA, Europe (Inc. Israel, Turkey), CIS, Eastern Europe, rarely Asia</t>
  </si>
  <si>
    <t>Software startups. Most interested areas: adtech, edtech, health, any kinds of SaaS, marketplaces, mobile technologies, API's.</t>
  </si>
  <si>
    <t>$25m – IG VC (I)</t>
  </si>
  <si>
    <t>SMRK</t>
  </si>
  <si>
    <t>smrk.vc</t>
  </si>
  <si>
    <t>TA Ventures</t>
  </si>
  <si>
    <t>taventures.vc</t>
  </si>
  <si>
    <t>Our core focus is fintech, digital health, Big Data, cloud computing, and online marketplaces, but we invest across sectors.</t>
  </si>
  <si>
    <t>We invest globally, though majority of our investments are in the US (40%) and Europe (Germany and UK). The rest are typically in, but not limited to Israel, Southeast Asia and India.</t>
  </si>
  <si>
    <t>Vostok Ventures</t>
  </si>
  <si>
    <t>vostokventures.com</t>
  </si>
  <si>
    <t>500 Startups</t>
  </si>
  <si>
    <t>500.co</t>
  </si>
  <si>
    <t>San Francisco</t>
  </si>
  <si>
    <t>USA</t>
  </si>
  <si>
    <t>500 Startups is an early-stage seed fund and accelerator program founded by PayPal and Google alumni. Operate various smaller funds.</t>
  </si>
  <si>
    <t>ABB Technology Ventures</t>
  </si>
  <si>
    <t>new.abb.com</t>
  </si>
  <si>
    <t>Palo Alto</t>
  </si>
  <si>
    <t>Power and automation technology</t>
  </si>
  <si>
    <t>Corporate venture capital arm of ABB, the engineering amd infrastructure company. They invest in later stage companies.</t>
  </si>
  <si>
    <t>Accomplice</t>
  </si>
  <si>
    <t>accomplice.co</t>
  </si>
  <si>
    <t>Cambridge, MA</t>
  </si>
  <si>
    <t>Formerly an international firm, they shuttered all offices, apart from Boston. Last fund has a US early stage focus.</t>
  </si>
  <si>
    <t>Blue {Seed} Collective</t>
  </si>
  <si>
    <t>blue.xyz</t>
  </si>
  <si>
    <t>New York</t>
  </si>
  <si>
    <t>Geography-agnostic</t>
  </si>
  <si>
    <t>Industry-agnostic but get most excited about marketplaces, fintech, enterprise SAAS, industrial tech, and consumer</t>
  </si>
  <si>
    <t>BlueRun Ventures</t>
  </si>
  <si>
    <t>brv.com</t>
  </si>
  <si>
    <t>Menlo Park, CA</t>
  </si>
  <si>
    <t>Mobile software and services, fintech, real time data systems</t>
  </si>
  <si>
    <t>$150M</t>
  </si>
  <si>
    <t>$175M</t>
  </si>
  <si>
    <t>$240M</t>
  </si>
  <si>
    <t>Blumberg Capital</t>
  </si>
  <si>
    <t>blumbergcapital.com</t>
  </si>
  <si>
    <t>San Francisco, CA</t>
  </si>
  <si>
    <t>We are a San Francisco based seed/A round investor, with an office in Tel Aviv and a presence in NYC. We invest regularly in companies based outside of the U.S.; including Israel, Germany, Canada, etc.</t>
  </si>
  <si>
    <t>Canaan Partners</t>
  </si>
  <si>
    <t>Silicon Valley, New York, Connecticut</t>
  </si>
  <si>
    <t>U.S. &amp; Europe Focus</t>
  </si>
  <si>
    <t>Technology &amp; Healthcare</t>
  </si>
  <si>
    <t>$675M</t>
  </si>
  <si>
    <t>$600M</t>
  </si>
  <si>
    <t>$650M</t>
  </si>
  <si>
    <t>Cisco Investments</t>
  </si>
  <si>
    <t>ciscoinvestments.com</t>
  </si>
  <si>
    <t>San Jose</t>
  </si>
  <si>
    <t>Cornerstone Venture Partnes (CSVP)</t>
  </si>
  <si>
    <t>csvvc.com</t>
  </si>
  <si>
    <t>Software, Internet, Mobile, Big Data, IoT and Fintech industries</t>
  </si>
  <si>
    <t>Cornerstone Venture Partners is a principal investment firm that specializes in providing early stage capital and strategic guidance to technology companies. The firm is based in the US. Our investment focus is on companies in the Software, Internet, Mobile, Big Data, IoT and Fintech industries. Cornerstone’s investments are partnerships with entrepreneurs that have the passion, discipline and industry knowledge to execute on their vision.</t>
  </si>
  <si>
    <t>Cross Border Angels</t>
  </si>
  <si>
    <t>crossborderangels.com</t>
  </si>
  <si>
    <t>ff Venture Capital</t>
  </si>
  <si>
    <t>ffvc.com</t>
  </si>
  <si>
    <t>Predominantly US, with a handful of names in Canada, Europe, and Israel</t>
  </si>
  <si>
    <t>ff Venture Capital is a seed and early-stage focused firm based in New York that seeks to invest in a wide range of emerging technology-enabled industries. We arm our entrepreneurs with a comprehensive suite of in-house resources. We champion technology founders who are changing the way we interact with the world.</t>
  </si>
  <si>
    <t>$27m - ff Silver Venture Capital Fund</t>
  </si>
  <si>
    <t>Founders Collective</t>
  </si>
  <si>
    <t>foundercollective.com</t>
  </si>
  <si>
    <t>GE Ventures</t>
  </si>
  <si>
    <t>geventures.com</t>
  </si>
  <si>
    <t>Boston</t>
  </si>
  <si>
    <t>General Catalyst Partners</t>
  </si>
  <si>
    <t>generalcatalyst.com</t>
  </si>
  <si>
    <t>Palo Alto, New York, Cambridge MA, Cambridge</t>
  </si>
  <si>
    <t>General Catalyst Partners is a venture capital firm that makes early stage and growth equity investments.</t>
  </si>
  <si>
    <t>GV</t>
  </si>
  <si>
    <t>gv.com</t>
  </si>
  <si>
    <t>Mountain View, CA</t>
  </si>
  <si>
    <t>GV invests independently of Google, and has backed more than 300 companies. GV provide these companies unparalleled support in design, engineering,recruiting, marketing, and more. GV has a $125MM commitment to invest in startups in Europe. GV is headquartered in Mountain View, with offices in Boston, San Francisco, New York and London.</t>
  </si>
  <si>
    <t>IA Ventures</t>
  </si>
  <si>
    <t>iaventures.com</t>
  </si>
  <si>
    <t>US and Western Europe</t>
  </si>
  <si>
    <t>Based in New York, is an early-stage VC firm focusing on companies seeking competitive advantage through data. Offers online resources for startups.</t>
  </si>
  <si>
    <t>$160 million - IA Ventures III</t>
  </si>
  <si>
    <t>$105m - IA Ventures II</t>
  </si>
  <si>
    <t>$50m - IA Ventures I</t>
  </si>
  <si>
    <t>Intel Capital</t>
  </si>
  <si>
    <t>intelcapital.com</t>
  </si>
  <si>
    <t>Santa C lara</t>
  </si>
  <si>
    <t>Europe and the US</t>
  </si>
  <si>
    <t>Focus is not only on games but also consumer services and technology enablers</t>
  </si>
  <si>
    <t>Highly established VC firm. Invests globally in late stage tech companies.</t>
  </si>
  <si>
    <t>Kleiner Perkins Caufield &amp; Buyers</t>
  </si>
  <si>
    <t>kpcb.com</t>
  </si>
  <si>
    <t>KPCB is a global, major VC firm with $1 billion+ funds, investing in all stages from seed to growth companies and operates from offices in Menlo Park, San Francisco, Shanghai and Beijing. Invested in Swedish Truecaller.</t>
  </si>
  <si>
    <t>Lavan</t>
  </si>
  <si>
    <t>lavanproject.com</t>
  </si>
  <si>
    <t>Healthcare, Education, Poverty Alleviation, Environment</t>
  </si>
  <si>
    <t>Network of angel investors who believe in the power of Israeli entrepreneurs to address global social and environmental challenges. We invest in and support early-stage Israeli companies delivering scalable solutions to global needs in healthcare, poverty alleviation, education and the environment.</t>
  </si>
  <si>
    <t>Motorola Solutions Venture Capital</t>
  </si>
  <si>
    <t>motorolasolutions.com</t>
  </si>
  <si>
    <t>Schaumburg</t>
  </si>
  <si>
    <t>Paladin Capital</t>
  </si>
  <si>
    <t>paladincapgroup.com</t>
  </si>
  <si>
    <t xml:space="preserve">Alternative Energy, Life Science, Cyber Security, Technology. </t>
  </si>
  <si>
    <t>Paladin Capital Group is a MULTI-STAGE private equity firm that invests in INNOVATIVE COMPANIES focused on addressing LARGE MARKET OPPORTUNITIES.</t>
  </si>
  <si>
    <t>Route 66 Ventures</t>
  </si>
  <si>
    <t>route66ventures.com</t>
  </si>
  <si>
    <t>Alexandria</t>
  </si>
  <si>
    <t>Global, but predominantly focus on North America and Europe</t>
  </si>
  <si>
    <t>FinTech-focused VC fund based just outside of Washington, DC in Old Town Alexandria, VA. We invest in early- and growth-stage FinTech &amp;FinServ companies</t>
  </si>
  <si>
    <t>RTP Ventures</t>
  </si>
  <si>
    <t>rtp.vc</t>
  </si>
  <si>
    <t>Seed Equity Ventures</t>
  </si>
  <si>
    <t>seedequity.com</t>
  </si>
  <si>
    <t>Salt Lake City</t>
  </si>
  <si>
    <t>Technology, Fin Tech, SAAS, Mobile, Social, Internet, Cloud, Med Tech</t>
  </si>
  <si>
    <t>Seed Equity Ventures is a registered broker dealer with the U.S. Securities and Exchange Commission and is a member of both FINRA and SIPC. Seed Equity Ventures provides investment banking services to startups and growth companies from around the world.</t>
  </si>
  <si>
    <t>Sequoia Capital</t>
  </si>
  <si>
    <t>sequoiacap.com</t>
  </si>
  <si>
    <t>Menlo Park</t>
  </si>
  <si>
    <t>The legendary VC was founded by Don Valentine in 1972 in Menlo Park. Sequoia invests in all stages from $100.000 to $100 million and its global tech portfolio includes Truecaller and Klarna.</t>
  </si>
  <si>
    <t>StartLabs</t>
  </si>
  <si>
    <t>startlabs.co</t>
  </si>
  <si>
    <t>Southeast Europe</t>
  </si>
  <si>
    <t>Saas, B2B</t>
  </si>
  <si>
    <t>US based fund investing in early-stage startups from Southeast Europe.</t>
  </si>
  <si>
    <t>$1M</t>
  </si>
  <si>
    <t>Strive Capital</t>
  </si>
  <si>
    <t>strivecap.com</t>
  </si>
  <si>
    <t>Techstars Ventures (BTV)</t>
  </si>
  <si>
    <t>Boulder</t>
  </si>
  <si>
    <t>90% US; 10% global</t>
  </si>
  <si>
    <t xml:space="preserve">$155m VC fund that is targeting large seed and Series A rounds in companies built by Techstars alumni, mentors, and others across the Techstars ecosystem. </t>
  </si>
  <si>
    <t>$155m - Fund III</t>
  </si>
  <si>
    <t>Tekton Ventures</t>
  </si>
  <si>
    <t>tektonventures.com</t>
  </si>
  <si>
    <t>Thrive Capital</t>
  </si>
  <si>
    <t>thrivecap.com</t>
  </si>
  <si>
    <t>Venture capital investment firm focused on media and internet investments. Since its founding, Thrive has raised $200 million from institutional investors. Thrive invested in Tictail.</t>
  </si>
  <si>
    <t>Transamerica Ventures</t>
  </si>
  <si>
    <t>transamericaventures.com</t>
  </si>
  <si>
    <t>USA &amp; Europe</t>
  </si>
  <si>
    <t>FinTech, Insurance Tech, Enterprise Software (anything that can benefit the parent companies - Transamerica and Aegon).</t>
  </si>
  <si>
    <t>True Ventures</t>
  </si>
  <si>
    <t>trueventures.com</t>
  </si>
  <si>
    <t>Established in 2006, True Ventures is an early stage Silicon Valley venture capital fund with $600 million under management, investing $1-2 million per company initially.</t>
  </si>
  <si>
    <t>U.S. Venture Partners</t>
  </si>
  <si>
    <t>usvp.com</t>
  </si>
  <si>
    <t>Israel and US</t>
  </si>
  <si>
    <t>Enterprise SW, Security, Consumer, Medical Devices, Health IT</t>
  </si>
  <si>
    <t>Established in 1981, investing from our new $300M 11th fund. Investing $4M-$6M initially and up to $15M over life of company</t>
  </si>
  <si>
    <t>$300M USVP XI</t>
  </si>
  <si>
    <t>$600M USVP X</t>
  </si>
  <si>
    <t>Union Square Ventures</t>
  </si>
  <si>
    <t>usv.com</t>
  </si>
  <si>
    <t>USV is an early stage venture capital firm based in New York City, managing a total of $500 million. Union Square Ventures invested in Swedish, Berlin-based Soundcloud.</t>
  </si>
  <si>
    <t>Valar Ventures</t>
  </si>
  <si>
    <t>valarventures.com</t>
  </si>
  <si>
    <t>Outside US</t>
  </si>
  <si>
    <t>Peter Thiel's investment vehicle that invests only into companies outside of the US. Relatively stage agnostic investment style.</t>
  </si>
  <si>
    <t>Viking Venture</t>
  </si>
  <si>
    <t>vikingventure.com</t>
  </si>
  <si>
    <t>Houston</t>
  </si>
  <si>
    <t>Established in 2001 and based in Trondheim and Houston, Viking Venture has NOK 1,2 bn under management, has invested in 33 companies, focusing on ICT and energy in the Nordics.</t>
  </si>
  <si>
    <t>Y Ventures</t>
  </si>
  <si>
    <t>yventures.com</t>
  </si>
  <si>
    <t>Sapphire Ventures</t>
  </si>
  <si>
    <t>sapphireventures.com</t>
  </si>
  <si>
    <t>Palo Alto, London</t>
  </si>
  <si>
    <t>USA, England</t>
  </si>
  <si>
    <t>International venture capital firm with US$1.4 billion under management. Sapphire Ventures has a two-pronged investment strategy, making direct investments in next-generation, expansion-stage technology companies across the enterprise and consumer sectors and investing in early-stage VC funds.</t>
  </si>
  <si>
    <t>$353m growth fund</t>
  </si>
  <si>
    <t>Telegraph Hill Capital</t>
  </si>
  <si>
    <t>thcap.com</t>
  </si>
  <si>
    <t>San Francisco, London and Barcelona</t>
  </si>
  <si>
    <t>USA, England &amp; Spain</t>
  </si>
  <si>
    <t>Mobile tech</t>
  </si>
  <si>
    <t>Early stage mobile focused. Like SaaS, health, education, cyber security etc. 100k to 500k initial in Seed and some Series A upto 1.5m</t>
  </si>
  <si>
    <t>Innovation Endeavors</t>
  </si>
  <si>
    <t>innovationendeavors.com</t>
  </si>
  <si>
    <t>Palo Alto, Tel Aviv</t>
  </si>
  <si>
    <t>USA, Israel</t>
  </si>
  <si>
    <t>Sector Agnostic</t>
  </si>
  <si>
    <t>Innovation Endeavors is an early-stage venture capital firm partnering with startups that apply cutting edge technology to transform large industries. The firm runs a dedicated global team and builds industry networks to create value for its portfolio companies. Innovation Endeavors has offices in Silicon Valley and Tel-Aviv, and is solely backed by Eric Schmidt, the Executive Chairman of Google.</t>
  </si>
  <si>
    <t>Sunfish Partners</t>
  </si>
  <si>
    <t>sunfish.vc</t>
  </si>
  <si>
    <t>Warsaw, Berlin</t>
  </si>
  <si>
    <t>Poland, Germany</t>
  </si>
  <si>
    <t>Deep tech (incl. Machine Learning and Blockchain); Focus on software; Focus on B2B</t>
  </si>
  <si>
    <t>Sunfish Partners is an early stage VC that invests in Polish deep tech startups.</t>
  </si>
  <si>
    <t>EUR 15M</t>
  </si>
  <si>
    <t>42CAP</t>
  </si>
  <si>
    <t>42cap.com</t>
  </si>
  <si>
    <t>B2B, software</t>
  </si>
  <si>
    <t>42CAP invests in seed-stage technology-driven companies across Europe with global ambition</t>
  </si>
  <si>
    <t>EUR 50M</t>
  </si>
  <si>
    <t>PUSH Ventures</t>
  </si>
  <si>
    <t>http://push.ventures/</t>
  </si>
  <si>
    <t>PUSH Ventures invests in outstanding teams with convincing products and high growth potential</t>
  </si>
  <si>
    <t>You can comment on this sheet and we will action it. You can also email us at investorlist@techstars.com and we will take care of it.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</si>
</sst>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
    <numFmt numFmtId="165" formatCode="&quot;€&quot;#,##0"/>
  </numFmts>
  <fonts count="46">
    <font>
      <sz val="10.0"/>
      <color rgb="FF000000"/>
      <name val="Arial"/>
    </font>
    <font>
      <b/>
      <sz val="18.0"/>
      <name val="Roboto"/>
    </font>
    <font/>
    <font>
      <sz val="18.0"/>
      <name val="Roboto"/>
    </font>
    <font>
      <name val="Roboto"/>
    </font>
    <font>
      <b/>
      <name val="Roboto"/>
    </font>
    <font>
      <sz val="14.0"/>
      <color rgb="FF6D91A3"/>
      <name val="Roboto"/>
    </font>
    <font>
      <u/>
      <name val="Roboto"/>
    </font>
    <font>
      <b/>
      <sz val="10.0"/>
      <name val="Roboto"/>
    </font>
    <font>
      <b/>
      <sz val="10.0"/>
      <color rgb="FF000000"/>
      <name val="Roboto"/>
    </font>
    <font>
      <u/>
      <color rgb="FF0000FF"/>
      <name val="Roboto"/>
    </font>
    <font>
      <b/>
      <color rgb="FF0DB14B"/>
      <name val="Roboto"/>
    </font>
    <font>
      <b/>
      <sz val="36.0"/>
      <name val="Roboto"/>
    </font>
    <font>
      <sz val="10.0"/>
      <name val="Arial"/>
    </font>
    <font>
      <sz val="10.0"/>
      <name val="Roboto"/>
    </font>
    <font>
      <u/>
      <sz val="12.0"/>
      <color rgb="FF000000"/>
      <name val="Roboto"/>
    </font>
    <font>
      <sz val="10.0"/>
      <color rgb="FF000000"/>
      <name val="Roboto"/>
    </font>
    <font>
      <sz val="11.0"/>
      <color rgb="FF000000"/>
      <name val="Roboto"/>
    </font>
    <font>
      <u/>
      <color rgb="FF1155CC"/>
      <name val="Roboto"/>
    </font>
    <font>
      <u/>
      <sz val="10.0"/>
      <color rgb="FF0000FF"/>
      <name val="Roboto"/>
    </font>
    <font>
      <color rgb="FF222222"/>
      <name val="Roboto"/>
    </font>
    <font>
      <color rgb="FF333333"/>
      <name val="Roboto"/>
    </font>
    <font>
      <sz val="10.0"/>
      <color rgb="FF222222"/>
      <name val="Roboto"/>
    </font>
    <font>
      <color rgb="FF000000"/>
      <name val="Roboto"/>
    </font>
    <font>
      <sz val="10.0"/>
      <color rgb="FF333333"/>
      <name val="Roboto"/>
    </font>
    <font>
      <sz val="11.0"/>
      <color rgb="FF212121"/>
      <name val="Roboto"/>
    </font>
    <font>
      <u/>
      <sz val="10.0"/>
      <color rgb="FF0000FF"/>
      <name val="Roboto"/>
    </font>
    <font>
      <color rgb="FF212121"/>
      <name val="Roboto"/>
    </font>
    <font>
      <sz val="12.0"/>
      <color rgb="FF000000"/>
      <name val="Roboto"/>
    </font>
    <font>
      <u/>
      <sz val="10.0"/>
      <color rgb="FF0000FF"/>
      <name val="Roboto"/>
    </font>
    <font>
      <u/>
      <color rgb="FF0000FF"/>
      <name val="Roboto"/>
    </font>
    <font>
      <u/>
      <color rgb="FF0000FF"/>
      <name val="Roboto"/>
    </font>
    <font>
      <u/>
      <color rgb="FF0000FF"/>
      <name val="Roboto"/>
    </font>
    <font>
      <color rgb="FF2C2C2C"/>
      <name val="Roboto"/>
    </font>
    <font>
      <u/>
      <color rgb="FF0000FF"/>
      <name val="Roboto"/>
    </font>
    <font>
      <sz val="10.0"/>
      <color rgb="FF1F497D"/>
      <name val="Roboto"/>
    </font>
    <font>
      <u/>
      <color rgb="FF0000FF"/>
      <name val="Roboto"/>
    </font>
    <font>
      <u/>
      <color rgb="FF0000FF"/>
      <name val="Roboto"/>
    </font>
    <font>
      <name val="Arial"/>
    </font>
    <font>
      <u/>
      <color rgb="FF0000FF"/>
      <name val="Roboto"/>
    </font>
    <font>
      <u/>
      <color rgb="FF1155CC"/>
      <name val="Roboto"/>
    </font>
    <font>
      <u/>
      <color rgb="FF0000FF"/>
      <name val="Roboto"/>
    </font>
    <font>
      <sz val="11.0"/>
      <color rgb="FF222222"/>
      <name val="Roboto"/>
    </font>
    <font>
      <u/>
      <sz val="11.0"/>
      <color rgb="FF0563C1"/>
      <name val="Roboto"/>
    </font>
    <font>
      <u/>
      <color rgb="FF0000FF"/>
    </font>
    <font>
      <b/>
      <sz val="10.0"/>
      <name val="Arial"/>
    </font>
  </fonts>
  <fills count="5">
    <fill>
      <patternFill patternType="none"/>
    </fill>
    <fill>
      <patternFill patternType="lightGray"/>
    </fill>
    <fill>
      <patternFill patternType="solid">
        <fgColor rgb="FFD9EAD3"/>
        <bgColor rgb="FFD9EAD3"/>
      </patternFill>
    </fill>
    <fill>
      <patternFill patternType="solid">
        <fgColor rgb="FFD9D9D9"/>
        <bgColor rgb="FFD9D9D9"/>
      </patternFill>
    </fill>
    <fill>
      <patternFill patternType="solid">
        <fgColor rgb="FFFFFFFF"/>
        <bgColor rgb="FFFFFFFF"/>
      </patternFill>
    </fill>
  </fills>
  <borders count="2">
    <border/>
    <border>
      <bottom style="medium">
        <color rgb="FF000000"/>
      </bottom>
    </border>
  </borders>
  <cellStyleXfs count="1">
    <xf borderId="0" fillId="0" fontId="0" numFmtId="0" applyAlignment="1" applyFont="1"/>
  </cellStyleXfs>
  <cellXfs count="107">
    <xf borderId="0" fillId="0" fontId="0" numFmtId="0" xfId="0" applyAlignment="1" applyFont="1">
      <alignment readingOrder="0" shrinkToFit="0" vertical="bottom" wrapText="0"/>
    </xf>
    <xf borderId="1" fillId="2" fontId="1" numFmtId="0" xfId="0" applyAlignment="1" applyBorder="1" applyFill="1" applyFont="1">
      <alignment readingOrder="0" vertical="center"/>
    </xf>
    <xf borderId="1" fillId="0" fontId="2" numFmtId="0" xfId="0" applyBorder="1" applyFont="1"/>
    <xf borderId="1" fillId="2" fontId="3" numFmtId="0" xfId="0" applyBorder="1" applyFont="1"/>
    <xf borderId="0" fillId="2" fontId="4" numFmtId="0" xfId="0" applyAlignment="1" applyFont="1">
      <alignment readingOrder="0"/>
    </xf>
    <xf borderId="0" fillId="2" fontId="4" numFmtId="0" xfId="0" applyFont="1"/>
    <xf borderId="0" fillId="2" fontId="5" numFmtId="0" xfId="0" applyAlignment="1" applyFont="1">
      <alignment readingOrder="0"/>
    </xf>
    <xf borderId="0" fillId="2" fontId="4" numFmtId="0" xfId="0" applyAlignment="1" applyFont="1">
      <alignment readingOrder="0" shrinkToFit="0" vertical="center" wrapText="1"/>
    </xf>
    <xf borderId="0" fillId="0" fontId="4" numFmtId="0" xfId="0" applyAlignment="1" applyFont="1">
      <alignment readingOrder="0"/>
    </xf>
    <xf borderId="0" fillId="0" fontId="4" numFmtId="0" xfId="0" applyFont="1"/>
    <xf borderId="0" fillId="0" fontId="5" numFmtId="0" xfId="0" applyAlignment="1" applyFont="1">
      <alignment readingOrder="0"/>
    </xf>
    <xf borderId="0" fillId="0" fontId="4" numFmtId="0" xfId="0" applyAlignment="1" applyFont="1">
      <alignment shrinkToFit="0" wrapText="0"/>
    </xf>
    <xf borderId="0" fillId="0" fontId="4" numFmtId="0" xfId="0" applyAlignment="1" applyFont="1">
      <alignment shrinkToFit="0" wrapText="0"/>
    </xf>
    <xf borderId="0" fillId="0" fontId="4" numFmtId="0" xfId="0" applyAlignment="1" applyFont="1">
      <alignment readingOrder="0" shrinkToFit="0" wrapText="0"/>
    </xf>
    <xf borderId="0" fillId="0" fontId="6" numFmtId="0" xfId="0" applyAlignment="1" applyFont="1">
      <alignment horizontal="center" readingOrder="0" shrinkToFit="0" vertical="center" wrapText="0"/>
    </xf>
    <xf borderId="0" fillId="0" fontId="7" numFmtId="0" xfId="0" applyAlignment="1" applyFont="1">
      <alignment readingOrder="0"/>
    </xf>
    <xf borderId="0" fillId="3" fontId="8" numFmtId="0" xfId="0" applyAlignment="1" applyFill="1" applyFont="1">
      <alignment horizontal="left" readingOrder="0" shrinkToFit="0" vertical="top" wrapText="1"/>
    </xf>
    <xf borderId="0" fillId="3" fontId="8" numFmtId="0" xfId="0" applyAlignment="1" applyFont="1">
      <alignment horizontal="left" shrinkToFit="0" vertical="top" wrapText="1"/>
    </xf>
    <xf borderId="0" fillId="3" fontId="9" numFmtId="0" xfId="0" applyAlignment="1" applyFont="1">
      <alignment readingOrder="0" shrinkToFit="0" vertical="top" wrapText="1"/>
    </xf>
    <xf borderId="0" fillId="3" fontId="9" numFmtId="0" xfId="0" applyAlignment="1" applyFont="1">
      <alignment shrinkToFit="0" vertical="top" wrapText="1"/>
    </xf>
    <xf borderId="0" fillId="0" fontId="4" numFmtId="0" xfId="0" applyAlignment="1" applyFont="1">
      <alignment readingOrder="0" vertical="center"/>
    </xf>
    <xf borderId="0" fillId="0" fontId="10" numFmtId="0" xfId="0" applyAlignment="1" applyFont="1">
      <alignment readingOrder="0" vertical="center"/>
    </xf>
    <xf borderId="0" fillId="0" fontId="4" numFmtId="0" xfId="0" applyAlignment="1" applyFont="1">
      <alignment readingOrder="0" shrinkToFit="0" vertical="center" wrapText="1"/>
    </xf>
    <xf borderId="0" fillId="0" fontId="5" numFmtId="0" xfId="0" applyAlignment="1" applyFont="1">
      <alignment readingOrder="0"/>
    </xf>
    <xf borderId="0" fillId="0" fontId="4" numFmtId="0" xfId="0" applyAlignment="1" applyFont="1">
      <alignment readingOrder="0"/>
    </xf>
    <xf borderId="0" fillId="0" fontId="4" numFmtId="0" xfId="0" applyFont="1"/>
    <xf borderId="0" fillId="0" fontId="11" numFmtId="0" xfId="0" applyAlignment="1" applyFont="1">
      <alignment readingOrder="0"/>
    </xf>
    <xf borderId="0" fillId="2" fontId="12" numFmtId="0" xfId="0" applyAlignment="1" applyFont="1">
      <alignment horizontal="left" readingOrder="0" shrinkToFit="0" vertical="top" wrapText="1"/>
    </xf>
    <xf borderId="0" fillId="2" fontId="8" numFmtId="0" xfId="0" applyAlignment="1" applyFont="1">
      <alignment horizontal="left" readingOrder="0" shrinkToFit="0" vertical="center" wrapText="1"/>
    </xf>
    <xf borderId="0" fillId="2" fontId="9" numFmtId="0" xfId="0" applyAlignment="1" applyFont="1">
      <alignment horizontal="left" readingOrder="0" shrinkToFit="0" vertical="center" wrapText="1"/>
    </xf>
    <xf borderId="0" fillId="2" fontId="9" numFmtId="0" xfId="0" applyAlignment="1" applyFont="1">
      <alignment horizontal="left" shrinkToFit="0" vertical="center" wrapText="1"/>
    </xf>
    <xf borderId="0" fillId="2" fontId="13" numFmtId="0" xfId="0" applyAlignment="1" applyFont="1">
      <alignment horizontal="left" readingOrder="0" shrinkToFit="0" vertical="center" wrapText="1"/>
    </xf>
    <xf borderId="0" fillId="0" fontId="14" numFmtId="0" xfId="0" applyAlignment="1" applyFont="1">
      <alignment horizontal="left" readingOrder="0" shrinkToFit="0" vertical="bottom" wrapText="1"/>
    </xf>
    <xf borderId="0" fillId="0" fontId="15" numFmtId="0" xfId="0" applyAlignment="1" applyFont="1">
      <alignment horizontal="left" readingOrder="0" shrinkToFit="0" vertical="bottom" wrapText="0"/>
    </xf>
    <xf borderId="0" fillId="0" fontId="16" numFmtId="0" xfId="0" applyAlignment="1" applyFont="1">
      <alignment horizontal="left" readingOrder="0" shrinkToFit="0" vertical="bottom" wrapText="1"/>
    </xf>
    <xf borderId="0" fillId="0" fontId="16" numFmtId="0" xfId="0" applyAlignment="1" applyFont="1">
      <alignment horizontal="left" shrinkToFit="0" vertical="bottom" wrapText="1"/>
    </xf>
    <xf borderId="0" fillId="0" fontId="14" numFmtId="0" xfId="0" applyAlignment="1" applyFont="1">
      <alignment horizontal="left" shrinkToFit="0" vertical="bottom" wrapText="1"/>
    </xf>
    <xf borderId="0" fillId="0" fontId="0" numFmtId="0" xfId="0" applyAlignment="1" applyFont="1">
      <alignment horizontal="left" shrinkToFit="0" vertical="bottom" wrapText="1"/>
    </xf>
    <xf borderId="0" fillId="0" fontId="4" numFmtId="0" xfId="0" applyAlignment="1" applyFont="1">
      <alignment horizontal="left" readingOrder="0" vertical="bottom"/>
    </xf>
    <xf borderId="0" fillId="0" fontId="4" numFmtId="0" xfId="0" applyAlignment="1" applyFont="1">
      <alignment horizontal="left" vertical="bottom"/>
    </xf>
    <xf borderId="0" fillId="0" fontId="4" numFmtId="0" xfId="0" applyAlignment="1" applyFont="1">
      <alignment horizontal="left" vertical="bottom"/>
    </xf>
    <xf borderId="0" fillId="0" fontId="4" numFmtId="0" xfId="0" applyAlignment="1" applyFont="1">
      <alignment horizontal="left" shrinkToFit="0" vertical="bottom" wrapText="1"/>
    </xf>
    <xf borderId="0" fillId="0" fontId="2" numFmtId="0" xfId="0" applyAlignment="1" applyFont="1">
      <alignment horizontal="left" vertical="bottom"/>
    </xf>
    <xf borderId="0" fillId="0" fontId="13" numFmtId="0" xfId="0" applyAlignment="1" applyFont="1">
      <alignment horizontal="left" shrinkToFit="0" vertical="bottom" wrapText="1"/>
    </xf>
    <xf borderId="0" fillId="0" fontId="17" numFmtId="0" xfId="0" applyAlignment="1" applyFont="1">
      <alignment horizontal="left" readingOrder="0" shrinkToFit="0" vertical="bottom" wrapText="0"/>
    </xf>
    <xf borderId="0" fillId="0" fontId="4" numFmtId="0" xfId="0" applyAlignment="1" applyFont="1">
      <alignment horizontal="left" shrinkToFit="0" vertical="bottom" wrapText="1"/>
    </xf>
    <xf borderId="0" fillId="0" fontId="4" numFmtId="0" xfId="0" applyAlignment="1" applyFont="1">
      <alignment horizontal="left" readingOrder="0" shrinkToFit="0" vertical="bottom" wrapText="1"/>
    </xf>
    <xf borderId="0" fillId="0" fontId="17" numFmtId="0" xfId="0" applyAlignment="1" applyFont="1">
      <alignment horizontal="left" readingOrder="0" shrinkToFit="0" vertical="bottom" wrapText="1"/>
    </xf>
    <xf borderId="0" fillId="0" fontId="2" numFmtId="0" xfId="0" applyAlignment="1" applyFont="1">
      <alignment horizontal="left" shrinkToFit="0" vertical="bottom" wrapText="1"/>
    </xf>
    <xf borderId="0" fillId="0" fontId="18" numFmtId="0" xfId="0" applyAlignment="1" applyFont="1">
      <alignment horizontal="left" readingOrder="0" shrinkToFit="0" vertical="bottom" wrapText="1"/>
    </xf>
    <xf borderId="0" fillId="0" fontId="19" numFmtId="0" xfId="0" applyAlignment="1" applyFont="1">
      <alignment horizontal="left" shrinkToFit="0" vertical="bottom" wrapText="1"/>
    </xf>
    <xf borderId="0" fillId="0" fontId="20" numFmtId="0" xfId="0" applyAlignment="1" applyFont="1">
      <alignment horizontal="left" readingOrder="0" vertical="bottom"/>
    </xf>
    <xf borderId="0" fillId="0" fontId="21" numFmtId="0" xfId="0" applyAlignment="1" applyFont="1">
      <alignment horizontal="left" readingOrder="0" vertical="bottom"/>
    </xf>
    <xf borderId="0" fillId="0" fontId="14" numFmtId="0" xfId="0" applyAlignment="1" applyFont="1">
      <alignment horizontal="left" shrinkToFit="0" vertical="bottom" wrapText="1"/>
    </xf>
    <xf borderId="0" fillId="0" fontId="22" numFmtId="0" xfId="0" applyAlignment="1" applyFont="1">
      <alignment horizontal="left" readingOrder="0" shrinkToFit="0" vertical="bottom" wrapText="1"/>
    </xf>
    <xf borderId="0" fillId="0" fontId="23" numFmtId="0" xfId="0" applyAlignment="1" applyFont="1">
      <alignment horizontal="left" readingOrder="0" vertical="bottom"/>
    </xf>
    <xf borderId="0" fillId="0" fontId="24" numFmtId="0" xfId="0" applyAlignment="1" applyFont="1">
      <alignment horizontal="left" readingOrder="0" shrinkToFit="0" vertical="bottom" wrapText="1"/>
    </xf>
    <xf borderId="0" fillId="0" fontId="14" numFmtId="0" xfId="0" applyAlignment="1" applyFont="1">
      <alignment horizontal="left" readingOrder="0" shrinkToFit="0" vertical="bottom" wrapText="0"/>
    </xf>
    <xf borderId="0" fillId="0" fontId="14" numFmtId="0" xfId="0" applyAlignment="1" applyFont="1">
      <alignment horizontal="left" readingOrder="0" shrinkToFit="0" vertical="bottom" wrapText="1"/>
    </xf>
    <xf borderId="0" fillId="0" fontId="16" numFmtId="0" xfId="0" applyAlignment="1" applyFont="1">
      <alignment horizontal="left" shrinkToFit="0" vertical="bottom" wrapText="1"/>
    </xf>
    <xf borderId="0" fillId="0" fontId="25" numFmtId="0" xfId="0" applyAlignment="1" applyFont="1">
      <alignment horizontal="left" readingOrder="0" vertical="bottom"/>
    </xf>
    <xf borderId="0" fillId="0" fontId="25" numFmtId="0" xfId="0" applyAlignment="1" applyFont="1">
      <alignment horizontal="left" readingOrder="0" shrinkToFit="0" vertical="bottom" wrapText="1"/>
    </xf>
    <xf borderId="0" fillId="0" fontId="14" numFmtId="164" xfId="0" applyAlignment="1" applyFont="1" applyNumberFormat="1">
      <alignment horizontal="left" readingOrder="0" shrinkToFit="0" vertical="bottom" wrapText="1"/>
    </xf>
    <xf borderId="0" fillId="0" fontId="26" numFmtId="164" xfId="0" applyAlignment="1" applyFont="1" applyNumberFormat="1">
      <alignment horizontal="left" readingOrder="0" shrinkToFit="0" vertical="bottom" wrapText="1"/>
    </xf>
    <xf borderId="0" fillId="0" fontId="4" numFmtId="164" xfId="0" applyAlignment="1" applyFont="1" applyNumberFormat="1">
      <alignment horizontal="left" vertical="bottom"/>
    </xf>
    <xf borderId="0" fillId="0" fontId="27" numFmtId="0" xfId="0" applyAlignment="1" applyFont="1">
      <alignment horizontal="left" readingOrder="0" vertical="bottom"/>
    </xf>
    <xf borderId="0" fillId="0" fontId="28" numFmtId="0" xfId="0" applyAlignment="1" applyFont="1">
      <alignment horizontal="left" readingOrder="0" shrinkToFit="0" vertical="bottom" wrapText="0"/>
    </xf>
    <xf borderId="0" fillId="0" fontId="29" numFmtId="0" xfId="0" applyAlignment="1" applyFont="1">
      <alignment horizontal="left" readingOrder="0" shrinkToFit="0" vertical="bottom" wrapText="1"/>
    </xf>
    <xf borderId="0" fillId="0" fontId="21" numFmtId="0" xfId="0" applyAlignment="1" applyFont="1">
      <alignment horizontal="left" readingOrder="0" shrinkToFit="0" vertical="bottom" wrapText="1"/>
    </xf>
    <xf borderId="0" fillId="0" fontId="24" numFmtId="0" xfId="0" applyAlignment="1" applyFont="1">
      <alignment horizontal="left" shrinkToFit="0" vertical="bottom" wrapText="1"/>
    </xf>
    <xf borderId="0" fillId="0" fontId="30" numFmtId="164" xfId="0" applyAlignment="1" applyFont="1" applyNumberFormat="1">
      <alignment horizontal="left" vertical="bottom"/>
    </xf>
    <xf borderId="0" fillId="0" fontId="4" numFmtId="0" xfId="0" applyAlignment="1" applyFont="1">
      <alignment horizontal="left" readingOrder="0" vertical="bottom"/>
    </xf>
    <xf borderId="0" fillId="0" fontId="31" numFmtId="0" xfId="0" applyAlignment="1" applyFont="1">
      <alignment horizontal="left" readingOrder="0" vertical="bottom"/>
    </xf>
    <xf borderId="0" fillId="0" fontId="32" numFmtId="0" xfId="0" applyAlignment="1" applyFont="1">
      <alignment horizontal="left" vertical="bottom"/>
    </xf>
    <xf borderId="0" fillId="0" fontId="33" numFmtId="0" xfId="0" applyAlignment="1" applyFont="1">
      <alignment horizontal="left" readingOrder="0" vertical="bottom"/>
    </xf>
    <xf borderId="0" fillId="0" fontId="34" numFmtId="0" xfId="0" applyAlignment="1" applyFont="1">
      <alignment horizontal="left" shrinkToFit="0" vertical="bottom" wrapText="1"/>
    </xf>
    <xf borderId="0" fillId="0" fontId="20" numFmtId="0" xfId="0" applyAlignment="1" applyFont="1">
      <alignment horizontal="left" readingOrder="0" shrinkToFit="0" vertical="bottom" wrapText="1"/>
    </xf>
    <xf borderId="0" fillId="0" fontId="35" numFmtId="0" xfId="0" applyAlignment="1" applyFont="1">
      <alignment horizontal="left" readingOrder="0" shrinkToFit="0" vertical="bottom" wrapText="1"/>
    </xf>
    <xf borderId="0" fillId="0" fontId="36" numFmtId="0" xfId="0" applyAlignment="1" applyFont="1">
      <alignment horizontal="left" readingOrder="0" vertical="bottom"/>
    </xf>
    <xf borderId="0" fillId="0" fontId="27" numFmtId="0" xfId="0" applyAlignment="1" applyFont="1">
      <alignment horizontal="left" readingOrder="0" shrinkToFit="0" vertical="bottom" wrapText="1"/>
    </xf>
    <xf borderId="0" fillId="0" fontId="14" numFmtId="165" xfId="0" applyAlignment="1" applyFont="1" applyNumberFormat="1">
      <alignment horizontal="left" readingOrder="0" shrinkToFit="0" vertical="bottom" wrapText="1"/>
    </xf>
    <xf borderId="0" fillId="0" fontId="28" numFmtId="0" xfId="0" applyAlignment="1" applyFont="1">
      <alignment horizontal="left" shrinkToFit="0" vertical="bottom" wrapText="0"/>
    </xf>
    <xf borderId="0" fillId="0" fontId="23" numFmtId="0" xfId="0" applyAlignment="1" applyFont="1">
      <alignment horizontal="left" readingOrder="0" shrinkToFit="0" vertical="bottom" wrapText="1"/>
    </xf>
    <xf borderId="0" fillId="0" fontId="8" numFmtId="0" xfId="0" applyAlignment="1" applyFont="1">
      <alignment horizontal="left" shrinkToFit="0" vertical="bottom" wrapText="1"/>
    </xf>
    <xf borderId="0" fillId="0" fontId="37" numFmtId="0" xfId="0" applyAlignment="1" applyFont="1">
      <alignment horizontal="left" readingOrder="0" shrinkToFit="0" vertical="bottom" wrapText="1"/>
    </xf>
    <xf borderId="0" fillId="0" fontId="23" numFmtId="0" xfId="0" applyAlignment="1" applyFont="1">
      <alignment horizontal="left" shrinkToFit="0" vertical="bottom" wrapText="1"/>
    </xf>
    <xf borderId="0" fillId="0" fontId="38" numFmtId="0" xfId="0" applyAlignment="1" applyFont="1">
      <alignment horizontal="left" vertical="bottom"/>
    </xf>
    <xf borderId="0" fillId="0" fontId="39" numFmtId="0" xfId="0" applyAlignment="1" applyFont="1">
      <alignment horizontal="left" shrinkToFit="0" vertical="bottom" wrapText="1"/>
    </xf>
    <xf borderId="0" fillId="0" fontId="23" numFmtId="0" xfId="0" applyAlignment="1" applyFont="1">
      <alignment horizontal="left" vertical="bottom"/>
    </xf>
    <xf borderId="0" fillId="0" fontId="40" numFmtId="0" xfId="0" applyAlignment="1" applyFont="1">
      <alignment horizontal="left" vertical="bottom"/>
    </xf>
    <xf borderId="0" fillId="0" fontId="23" numFmtId="164" xfId="0" applyAlignment="1" applyFont="1" applyNumberFormat="1">
      <alignment horizontal="left" vertical="bottom"/>
    </xf>
    <xf borderId="0" fillId="0" fontId="4" numFmtId="164" xfId="0" applyAlignment="1" applyFont="1" applyNumberFormat="1">
      <alignment horizontal="left" readingOrder="0" vertical="bottom"/>
    </xf>
    <xf borderId="0" fillId="0" fontId="28" numFmtId="0" xfId="0" applyAlignment="1" applyFont="1">
      <alignment horizontal="left" readingOrder="0" shrinkToFit="0" vertical="bottom" wrapText="1"/>
    </xf>
    <xf borderId="0" fillId="0" fontId="28" numFmtId="0" xfId="0" applyAlignment="1" applyFont="1">
      <alignment horizontal="left" shrinkToFit="0" vertical="bottom" wrapText="0"/>
    </xf>
    <xf borderId="0" fillId="0" fontId="20" numFmtId="0" xfId="0" applyAlignment="1" applyFont="1">
      <alignment horizontal="left" shrinkToFit="0" vertical="bottom" wrapText="1"/>
    </xf>
    <xf borderId="0" fillId="0" fontId="41" numFmtId="0" xfId="0" applyAlignment="1" applyFont="1">
      <alignment horizontal="left" vertical="bottom"/>
    </xf>
    <xf borderId="0" fillId="0" fontId="42" numFmtId="0" xfId="0" applyAlignment="1" applyFont="1">
      <alignment horizontal="left" readingOrder="0" shrinkToFit="0" vertical="bottom" wrapText="1"/>
    </xf>
    <xf borderId="0" fillId="0" fontId="43" numFmtId="0" xfId="0" applyAlignment="1" applyFont="1">
      <alignment horizontal="left" readingOrder="0" shrinkToFit="0" vertical="bottom" wrapText="1"/>
    </xf>
    <xf borderId="0" fillId="4" fontId="13" numFmtId="0" xfId="0" applyAlignment="1" applyFill="1" applyFont="1">
      <alignment horizontal="left" readingOrder="0" shrinkToFit="0" vertical="center" wrapText="0"/>
    </xf>
    <xf borderId="0" fillId="0" fontId="44" numFmtId="0" xfId="0" applyAlignment="1" applyFont="1">
      <alignment readingOrder="0"/>
    </xf>
    <xf borderId="0" fillId="0" fontId="2" numFmtId="0" xfId="0" applyAlignment="1" applyFont="1">
      <alignment readingOrder="0"/>
    </xf>
    <xf borderId="0" fillId="0" fontId="2" numFmtId="0" xfId="0" applyAlignment="1" applyFont="1">
      <alignment readingOrder="0" shrinkToFit="0" wrapText="1"/>
    </xf>
    <xf borderId="0" fillId="4" fontId="13" numFmtId="0" xfId="0" applyAlignment="1" applyFont="1">
      <alignment horizontal="left" shrinkToFit="0" vertical="center" wrapText="1"/>
    </xf>
    <xf borderId="0" fillId="4" fontId="13" numFmtId="0" xfId="0" applyAlignment="1" applyFont="1">
      <alignment horizontal="left" readingOrder="0" shrinkToFit="0" vertical="center" wrapText="1"/>
    </xf>
    <xf borderId="0" fillId="0" fontId="2" numFmtId="0" xfId="0" applyAlignment="1" applyFont="1">
      <alignment shrinkToFit="0" wrapText="1"/>
    </xf>
    <xf borderId="0" fillId="4" fontId="45" numFmtId="0" xfId="0" applyAlignment="1" applyFont="1">
      <alignment horizontal="left" readingOrder="0" shrinkToFit="0" vertical="center" wrapText="0"/>
    </xf>
    <xf borderId="0" fillId="4" fontId="0" numFmtId="0" xfId="0" applyAlignment="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29</xdr:row>
      <xdr:rowOff>-9525</xdr:rowOff>
    </xdr:from>
    <xdr:ext cx="13392150" cy="9496425"/>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10</xdr:col>
      <xdr:colOff>895350</xdr:colOff>
      <xdr:row>0</xdr:row>
      <xdr:rowOff>314325</xdr:rowOff>
    </xdr:from>
    <xdr:ext cx="1590675" cy="1038225"/>
    <xdr:pic>
      <xdr:nvPicPr>
        <xdr:cNvPr id="0" name="image1.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90" Type="http://schemas.openxmlformats.org/officeDocument/2006/relationships/hyperlink" Target="http://xange.fr" TargetMode="External"/><Relationship Id="rId194" Type="http://schemas.openxmlformats.org/officeDocument/2006/relationships/hyperlink" Target="http://actoncapital.com" TargetMode="External"/><Relationship Id="rId193" Type="http://schemas.openxmlformats.org/officeDocument/2006/relationships/hyperlink" Target="http://newfund-capital.com" TargetMode="External"/><Relationship Id="rId192" Type="http://schemas.openxmlformats.org/officeDocument/2006/relationships/hyperlink" Target="http://360capitalpartners.com" TargetMode="External"/><Relationship Id="rId191" Type="http://schemas.openxmlformats.org/officeDocument/2006/relationships/hyperlink" Target="http://partechventures.com" TargetMode="External"/><Relationship Id="rId187" Type="http://schemas.openxmlformats.org/officeDocument/2006/relationships/hyperlink" Target="http://seventure.fr" TargetMode="External"/><Relationship Id="rId186" Type="http://schemas.openxmlformats.org/officeDocument/2006/relationships/hyperlink" Target="http://serenacapital.com" TargetMode="External"/><Relationship Id="rId185" Type="http://schemas.openxmlformats.org/officeDocument/2006/relationships/hyperlink" Target="http://otiumcapital.com" TargetMode="External"/><Relationship Id="rId184" Type="http://schemas.openxmlformats.org/officeDocument/2006/relationships/hyperlink" Target="http://oneragtime.com" TargetMode="External"/><Relationship Id="rId189" Type="http://schemas.openxmlformats.org/officeDocument/2006/relationships/hyperlink" Target="http://via-id.com" TargetMode="External"/><Relationship Id="rId188" Type="http://schemas.openxmlformats.org/officeDocument/2006/relationships/hyperlink" Target="http://sofinnova.fr" TargetMode="External"/><Relationship Id="rId183" Type="http://schemas.openxmlformats.org/officeDocument/2006/relationships/hyperlink" Target="http://omnescapital.com" TargetMode="External"/><Relationship Id="rId182" Type="http://schemas.openxmlformats.org/officeDocument/2006/relationships/hyperlink" Target="http://kurmapartners.com" TargetMode="External"/><Relationship Id="rId181" Type="http://schemas.openxmlformats.org/officeDocument/2006/relationships/hyperlink" Target="http://kreaxi.com" TargetMode="External"/><Relationship Id="rId180" Type="http://schemas.openxmlformats.org/officeDocument/2006/relationships/hyperlink" Target="http://kimaventures.com" TargetMode="External"/><Relationship Id="rId176" Type="http://schemas.openxmlformats.org/officeDocument/2006/relationships/hyperlink" Target="http://iriscapital.com" TargetMode="External"/><Relationship Id="rId297" Type="http://schemas.openxmlformats.org/officeDocument/2006/relationships/hyperlink" Target="http://tribal.vc" TargetMode="External"/><Relationship Id="rId175" Type="http://schemas.openxmlformats.org/officeDocument/2006/relationships/hyperlink" Target="http://idinvest.com" TargetMode="External"/><Relationship Id="rId296" Type="http://schemas.openxmlformats.org/officeDocument/2006/relationships/hyperlink" Target="http://seroba-lifesciences.com" TargetMode="External"/><Relationship Id="rId174" Type="http://schemas.openxmlformats.org/officeDocument/2006/relationships/hyperlink" Target="http://fadiese.fr" TargetMode="External"/><Relationship Id="rId295" Type="http://schemas.openxmlformats.org/officeDocument/2006/relationships/hyperlink" Target="http://loughshore.co" TargetMode="External"/><Relationship Id="rId173" Type="http://schemas.openxmlformats.org/officeDocument/2006/relationships/hyperlink" Target="http://elaia.com" TargetMode="External"/><Relationship Id="rId294" Type="http://schemas.openxmlformats.org/officeDocument/2006/relationships/hyperlink" Target="http://fh-partners.com" TargetMode="External"/><Relationship Id="rId179" Type="http://schemas.openxmlformats.org/officeDocument/2006/relationships/hyperlink" Target="http://krlventures.com" TargetMode="External"/><Relationship Id="rId178" Type="http://schemas.openxmlformats.org/officeDocument/2006/relationships/hyperlink" Target="http://isourcevc.com" TargetMode="External"/><Relationship Id="rId299" Type="http://schemas.openxmlformats.org/officeDocument/2006/relationships/hyperlink" Target="http://draperesprit.com" TargetMode="External"/><Relationship Id="rId177" Type="http://schemas.openxmlformats.org/officeDocument/2006/relationships/hyperlink" Target="http://isai.fr" TargetMode="External"/><Relationship Id="rId298" Type="http://schemas.openxmlformats.org/officeDocument/2006/relationships/hyperlink" Target="http://abven.com" TargetMode="External"/><Relationship Id="rId198" Type="http://schemas.openxmlformats.org/officeDocument/2006/relationships/hyperlink" Target="http://atlanticlabs.de" TargetMode="External"/><Relationship Id="rId197" Type="http://schemas.openxmlformats.org/officeDocument/2006/relationships/hyperlink" Target="http://alstin.de" TargetMode="External"/><Relationship Id="rId196" Type="http://schemas.openxmlformats.org/officeDocument/2006/relationships/hyperlink" Target="http://allianz.com" TargetMode="External"/><Relationship Id="rId195" Type="http://schemas.openxmlformats.org/officeDocument/2006/relationships/hyperlink" Target="http://acxit.com" TargetMode="External"/><Relationship Id="rId199" Type="http://schemas.openxmlformats.org/officeDocument/2006/relationships/hyperlink" Target="http://avalacapital.com" TargetMode="External"/><Relationship Id="rId150" Type="http://schemas.openxmlformats.org/officeDocument/2006/relationships/hyperlink" Target="http://industryinvestment.com" TargetMode="External"/><Relationship Id="rId271" Type="http://schemas.openxmlformats.org/officeDocument/2006/relationships/hyperlink" Target="http://venturefriends.vc" TargetMode="External"/><Relationship Id="rId392" Type="http://schemas.openxmlformats.org/officeDocument/2006/relationships/hyperlink" Target="http://randstad.com" TargetMode="External"/><Relationship Id="rId270" Type="http://schemas.openxmlformats.org/officeDocument/2006/relationships/hyperlink" Target="http://theopenfund.com" TargetMode="External"/><Relationship Id="rId391" Type="http://schemas.openxmlformats.org/officeDocument/2006/relationships/hyperlink" Target="http://primeventures.com" TargetMode="External"/><Relationship Id="rId390" Type="http://schemas.openxmlformats.org/officeDocument/2006/relationships/hyperlink" Target="http://ppmoost.nl" TargetMode="External"/><Relationship Id="rId1" Type="http://schemas.openxmlformats.org/officeDocument/2006/relationships/comments" Target="../comments2.xml"/><Relationship Id="rId2" Type="http://schemas.openxmlformats.org/officeDocument/2006/relationships/hyperlink" Target="http://altair.vc" TargetMode="External"/><Relationship Id="rId3" Type="http://schemas.openxmlformats.org/officeDocument/2006/relationships/hyperlink" Target="http://gruenderfonds.at" TargetMode="External"/><Relationship Id="rId149" Type="http://schemas.openxmlformats.org/officeDocument/2006/relationships/hyperlink" Target="http://fiban.org" TargetMode="External"/><Relationship Id="rId4" Type="http://schemas.openxmlformats.org/officeDocument/2006/relationships/hyperlink" Target="http://capital300.com" TargetMode="External"/><Relationship Id="rId148" Type="http://schemas.openxmlformats.org/officeDocument/2006/relationships/hyperlink" Target="http://conor.vc" TargetMode="External"/><Relationship Id="rId269" Type="http://schemas.openxmlformats.org/officeDocument/2006/relationships/hyperlink" Target="http://sap.io" TargetMode="External"/><Relationship Id="rId9" Type="http://schemas.openxmlformats.org/officeDocument/2006/relationships/hyperlink" Target="http://i5invest.com" TargetMode="External"/><Relationship Id="rId143" Type="http://schemas.openxmlformats.org/officeDocument/2006/relationships/hyperlink" Target="http://karma.vc" TargetMode="External"/><Relationship Id="rId264" Type="http://schemas.openxmlformats.org/officeDocument/2006/relationships/hyperlink" Target="http://targetglobal.vc" TargetMode="External"/><Relationship Id="rId385" Type="http://schemas.openxmlformats.org/officeDocument/2006/relationships/hyperlink" Target="http://investion.net" TargetMode="External"/><Relationship Id="rId142" Type="http://schemas.openxmlformats.org/officeDocument/2006/relationships/hyperlink" Target="http://estban.ee" TargetMode="External"/><Relationship Id="rId263" Type="http://schemas.openxmlformats.org/officeDocument/2006/relationships/hyperlink" Target="http://hubraum.com" TargetMode="External"/><Relationship Id="rId384" Type="http://schemas.openxmlformats.org/officeDocument/2006/relationships/hyperlink" Target="http://innovationquarter.nl" TargetMode="External"/><Relationship Id="rId141" Type="http://schemas.openxmlformats.org/officeDocument/2006/relationships/hyperlink" Target="http://baltcap.com" TargetMode="External"/><Relationship Id="rId262" Type="http://schemas.openxmlformats.org/officeDocument/2006/relationships/hyperlink" Target="http://rbvc.com" TargetMode="External"/><Relationship Id="rId383" Type="http://schemas.openxmlformats.org/officeDocument/2006/relationships/hyperlink" Target="http://inkefcapital.com" TargetMode="External"/><Relationship Id="rId140" Type="http://schemas.openxmlformats.org/officeDocument/2006/relationships/hyperlink" Target="http://whitestarvc.com" TargetMode="External"/><Relationship Id="rId261" Type="http://schemas.openxmlformats.org/officeDocument/2006/relationships/hyperlink" Target="http://lakestar.com" TargetMode="External"/><Relationship Id="rId382" Type="http://schemas.openxmlformats.org/officeDocument/2006/relationships/hyperlink" Target="http://hollandventure.com" TargetMode="External"/><Relationship Id="rId5" Type="http://schemas.openxmlformats.org/officeDocument/2006/relationships/hyperlink" Target="http://fiedlercapital.com" TargetMode="External"/><Relationship Id="rId147" Type="http://schemas.openxmlformats.org/officeDocument/2006/relationships/hyperlink" Target="http://cleantechinvest.com" TargetMode="External"/><Relationship Id="rId268" Type="http://schemas.openxmlformats.org/officeDocument/2006/relationships/hyperlink" Target="http://earlybird.com" TargetMode="External"/><Relationship Id="rId389" Type="http://schemas.openxmlformats.org/officeDocument/2006/relationships/hyperlink" Target="http://newion-investments.com" TargetMode="External"/><Relationship Id="rId6" Type="http://schemas.openxmlformats.org/officeDocument/2006/relationships/hyperlink" Target="http://russmediainternational.com" TargetMode="External"/><Relationship Id="rId146" Type="http://schemas.openxmlformats.org/officeDocument/2006/relationships/hyperlink" Target="http://butterfly.vc" TargetMode="External"/><Relationship Id="rId267" Type="http://schemas.openxmlformats.org/officeDocument/2006/relationships/hyperlink" Target="http://bmwiventures.com" TargetMode="External"/><Relationship Id="rId388" Type="http://schemas.openxmlformats.org/officeDocument/2006/relationships/hyperlink" Target="http://naspers.com" TargetMode="External"/><Relationship Id="rId7" Type="http://schemas.openxmlformats.org/officeDocument/2006/relationships/hyperlink" Target="http://speedinvest.com" TargetMode="External"/><Relationship Id="rId145" Type="http://schemas.openxmlformats.org/officeDocument/2006/relationships/hyperlink" Target="http://auratum.com" TargetMode="External"/><Relationship Id="rId266" Type="http://schemas.openxmlformats.org/officeDocument/2006/relationships/hyperlink" Target="http://bdmifund.com" TargetMode="External"/><Relationship Id="rId387" Type="http://schemas.openxmlformats.org/officeDocument/2006/relationships/hyperlink" Target="http://mainportinnovationfund.nl" TargetMode="External"/><Relationship Id="rId8" Type="http://schemas.openxmlformats.org/officeDocument/2006/relationships/hyperlink" Target="http://tech.eu/brief/speedinvest-fund/" TargetMode="External"/><Relationship Id="rId144" Type="http://schemas.openxmlformats.org/officeDocument/2006/relationships/hyperlink" Target="http://smartcap.ee" TargetMode="External"/><Relationship Id="rId265" Type="http://schemas.openxmlformats.org/officeDocument/2006/relationships/hyperlink" Target="http://creathor.de" TargetMode="External"/><Relationship Id="rId386" Type="http://schemas.openxmlformats.org/officeDocument/2006/relationships/hyperlink" Target="http://kpnventures.com" TargetMode="External"/><Relationship Id="rId260" Type="http://schemas.openxmlformats.org/officeDocument/2006/relationships/hyperlink" Target="http://techstars.com" TargetMode="External"/><Relationship Id="rId381" Type="http://schemas.openxmlformats.org/officeDocument/2006/relationships/hyperlink" Target="http://henq.nl" TargetMode="External"/><Relationship Id="rId380" Type="http://schemas.openxmlformats.org/officeDocument/2006/relationships/hyperlink" Target="http://gildehealthcare.com" TargetMode="External"/><Relationship Id="rId139" Type="http://schemas.openxmlformats.org/officeDocument/2006/relationships/hyperlink" Target="http://reedelsevierventures.com" TargetMode="External"/><Relationship Id="rId138" Type="http://schemas.openxmlformats.org/officeDocument/2006/relationships/hyperlink" Target="http://neonadventures.com" TargetMode="External"/><Relationship Id="rId259" Type="http://schemas.openxmlformats.org/officeDocument/2006/relationships/hyperlink" Target="http://seedandspeed.com" TargetMode="External"/><Relationship Id="rId137" Type="http://schemas.openxmlformats.org/officeDocument/2006/relationships/hyperlink" Target="http://www.efinancialnews.com/story/2015-11-09/deutsche-boerse-markit-back-fintech-fund" TargetMode="External"/><Relationship Id="rId258" Type="http://schemas.openxmlformats.org/officeDocument/2006/relationships/hyperlink" Target="http://plutos-group.com" TargetMode="External"/><Relationship Id="rId379" Type="http://schemas.openxmlformats.org/officeDocument/2006/relationships/hyperlink" Target="http://forbion.com" TargetMode="External"/><Relationship Id="rId132" Type="http://schemas.openxmlformats.org/officeDocument/2006/relationships/hyperlink" Target="http://sep.co.uk" TargetMode="External"/><Relationship Id="rId253" Type="http://schemas.openxmlformats.org/officeDocument/2006/relationships/hyperlink" Target="http://venista-ventures.com" TargetMode="External"/><Relationship Id="rId374" Type="http://schemas.openxmlformats.org/officeDocument/2006/relationships/hyperlink" Target="http://dlv.vc" TargetMode="External"/><Relationship Id="rId495" Type="http://schemas.openxmlformats.org/officeDocument/2006/relationships/hyperlink" Target="http://ideoninnovation.se" TargetMode="External"/><Relationship Id="rId131" Type="http://schemas.openxmlformats.org/officeDocument/2006/relationships/hyperlink" Target="http://phenomenvc.com" TargetMode="External"/><Relationship Id="rId252" Type="http://schemas.openxmlformats.org/officeDocument/2006/relationships/hyperlink" Target="http://uvcpartners.com" TargetMode="External"/><Relationship Id="rId373" Type="http://schemas.openxmlformats.org/officeDocument/2006/relationships/hyperlink" Target="http://adaravp.com" TargetMode="External"/><Relationship Id="rId494" Type="http://schemas.openxmlformats.org/officeDocument/2006/relationships/hyperlink" Target="http://gullspanginvest.se" TargetMode="External"/><Relationship Id="rId130" Type="http://schemas.openxmlformats.org/officeDocument/2006/relationships/hyperlink" Target="http://ogc-partners.com" TargetMode="External"/><Relationship Id="rId251" Type="http://schemas.openxmlformats.org/officeDocument/2006/relationships/hyperlink" Target="http://tgfs.de" TargetMode="External"/><Relationship Id="rId372" Type="http://schemas.openxmlformats.org/officeDocument/2006/relationships/hyperlink" Target="http://practica.vc" TargetMode="External"/><Relationship Id="rId493" Type="http://schemas.openxmlformats.org/officeDocument/2006/relationships/hyperlink" Target="http://graviton.se" TargetMode="External"/><Relationship Id="rId250" Type="http://schemas.openxmlformats.org/officeDocument/2006/relationships/hyperlink" Target="http://tev.de" TargetMode="External"/><Relationship Id="rId371" Type="http://schemas.openxmlformats.org/officeDocument/2006/relationships/hyperlink" Target="http://nextury.com" TargetMode="External"/><Relationship Id="rId492" Type="http://schemas.openxmlformats.org/officeDocument/2006/relationships/hyperlink" Target="http://gpbullhound.com" TargetMode="External"/><Relationship Id="rId136" Type="http://schemas.openxmlformats.org/officeDocument/2006/relationships/hyperlink" Target="http://illuminatefinancial.com" TargetMode="External"/><Relationship Id="rId257" Type="http://schemas.openxmlformats.org/officeDocument/2006/relationships/hyperlink" Target="http://westtechventures.de" TargetMode="External"/><Relationship Id="rId378" Type="http://schemas.openxmlformats.org/officeDocument/2006/relationships/hyperlink" Target="http://axivate.com" TargetMode="External"/><Relationship Id="rId499" Type="http://schemas.openxmlformats.org/officeDocument/2006/relationships/hyperlink" Target="http://kthchalmerscapital.se" TargetMode="External"/><Relationship Id="rId135" Type="http://schemas.openxmlformats.org/officeDocument/2006/relationships/hyperlink" Target="http://aceandcompany.com" TargetMode="External"/><Relationship Id="rId256" Type="http://schemas.openxmlformats.org/officeDocument/2006/relationships/hyperlink" Target="http://wellington-partners.com" TargetMode="External"/><Relationship Id="rId377" Type="http://schemas.openxmlformats.org/officeDocument/2006/relationships/hyperlink" Target="http://5square.nl" TargetMode="External"/><Relationship Id="rId498" Type="http://schemas.openxmlformats.org/officeDocument/2006/relationships/hyperlink" Target="http://kinnevik.se" TargetMode="External"/><Relationship Id="rId134" Type="http://schemas.openxmlformats.org/officeDocument/2006/relationships/hyperlink" Target="http://anthemis.com" TargetMode="External"/><Relationship Id="rId255" Type="http://schemas.openxmlformats.org/officeDocument/2006/relationships/hyperlink" Target="http://vorwerk-ventures.com" TargetMode="External"/><Relationship Id="rId376" Type="http://schemas.openxmlformats.org/officeDocument/2006/relationships/hyperlink" Target="http://mangrove-vc.com" TargetMode="External"/><Relationship Id="rId497" Type="http://schemas.openxmlformats.org/officeDocument/2006/relationships/hyperlink" Target="http://innovacom.com" TargetMode="External"/><Relationship Id="rId133" Type="http://schemas.openxmlformats.org/officeDocument/2006/relationships/hyperlink" Target="http://northzone.com" TargetMode="External"/><Relationship Id="rId254" Type="http://schemas.openxmlformats.org/officeDocument/2006/relationships/hyperlink" Target="http://voltage.vc" TargetMode="External"/><Relationship Id="rId375" Type="http://schemas.openxmlformats.org/officeDocument/2006/relationships/hyperlink" Target="http://eib.org" TargetMode="External"/><Relationship Id="rId496" Type="http://schemas.openxmlformats.org/officeDocument/2006/relationships/hyperlink" Target="http://industrifonden.se" TargetMode="External"/><Relationship Id="rId172" Type="http://schemas.openxmlformats.org/officeDocument/2006/relationships/hyperlink" Target="http://edmond-de-rothschild.com" TargetMode="External"/><Relationship Id="rId293" Type="http://schemas.openxmlformats.org/officeDocument/2006/relationships/hyperlink" Target="http://enterprise-ireland.com" TargetMode="External"/><Relationship Id="rId171" Type="http://schemas.openxmlformats.org/officeDocument/2006/relationships/hyperlink" Target="http://daphni.com" TargetMode="External"/><Relationship Id="rId292" Type="http://schemas.openxmlformats.org/officeDocument/2006/relationships/hyperlink" Target="http://developmentcapital.ie" TargetMode="External"/><Relationship Id="rId170" Type="http://schemas.openxmlformats.org/officeDocument/2006/relationships/hyperlink" Target="http://caphorninvest.fr" TargetMode="External"/><Relationship Id="rId291" Type="http://schemas.openxmlformats.org/officeDocument/2006/relationships/hyperlink" Target="http://bvp.ie" TargetMode="External"/><Relationship Id="rId290" Type="http://schemas.openxmlformats.org/officeDocument/2006/relationships/hyperlink" Target="http://actventure.com" TargetMode="External"/><Relationship Id="rId165" Type="http://schemas.openxmlformats.org/officeDocument/2006/relationships/hyperlink" Target="http://vntm.com" TargetMode="External"/><Relationship Id="rId286" Type="http://schemas.openxmlformats.org/officeDocument/2006/relationships/hyperlink" Target="http://investa.is" TargetMode="External"/><Relationship Id="rId164" Type="http://schemas.openxmlformats.org/officeDocument/2006/relationships/hyperlink" Target="http://metsaspring.com" TargetMode="External"/><Relationship Id="rId285" Type="http://schemas.openxmlformats.org/officeDocument/2006/relationships/hyperlink" Target="http://frumtak.is" TargetMode="External"/><Relationship Id="rId163" Type="http://schemas.openxmlformats.org/officeDocument/2006/relationships/hyperlink" Target="http://visionplus.fi" TargetMode="External"/><Relationship Id="rId284" Type="http://schemas.openxmlformats.org/officeDocument/2006/relationships/hyperlink" Target="http://eyrirsprotar.is" TargetMode="External"/><Relationship Id="rId162" Type="http://schemas.openxmlformats.org/officeDocument/2006/relationships/hyperlink" Target="http://versoventures.com" TargetMode="External"/><Relationship Id="rId283" Type="http://schemas.openxmlformats.org/officeDocument/2006/relationships/hyperlink" Target="http://ieurope.com" TargetMode="External"/><Relationship Id="rId169" Type="http://schemas.openxmlformats.org/officeDocument/2006/relationships/hyperlink" Target="http://bpifrance.fr" TargetMode="External"/><Relationship Id="rId168" Type="http://schemas.openxmlformats.org/officeDocument/2006/relationships/hyperlink" Target="http://aurinvest.com" TargetMode="External"/><Relationship Id="rId289" Type="http://schemas.openxmlformats.org/officeDocument/2006/relationships/hyperlink" Target="http://accenture.com" TargetMode="External"/><Relationship Id="rId167" Type="http://schemas.openxmlformats.org/officeDocument/2006/relationships/hyperlink" Target="http://aster.com" TargetMode="External"/><Relationship Id="rId288" Type="http://schemas.openxmlformats.org/officeDocument/2006/relationships/hyperlink" Target="http://saframtak.is" TargetMode="External"/><Relationship Id="rId166" Type="http://schemas.openxmlformats.org/officeDocument/2006/relationships/hyperlink" Target="http://alvencapital.com" TargetMode="External"/><Relationship Id="rId287" Type="http://schemas.openxmlformats.org/officeDocument/2006/relationships/hyperlink" Target="http://nsa.is" TargetMode="External"/><Relationship Id="rId161" Type="http://schemas.openxmlformats.org/officeDocument/2006/relationships/hyperlink" Target="http://vendep.com" TargetMode="External"/><Relationship Id="rId282" Type="http://schemas.openxmlformats.org/officeDocument/2006/relationships/hyperlink" Target="http://x-ventures.hu" TargetMode="External"/><Relationship Id="rId160" Type="http://schemas.openxmlformats.org/officeDocument/2006/relationships/hyperlink" Target="http://tekes.fi" TargetMode="External"/><Relationship Id="rId281" Type="http://schemas.openxmlformats.org/officeDocument/2006/relationships/hyperlink" Target="http://portfolion.hu" TargetMode="External"/><Relationship Id="rId280" Type="http://schemas.openxmlformats.org/officeDocument/2006/relationships/hyperlink" Target="http://pbgfmc.hu" TargetMode="External"/><Relationship Id="rId159" Type="http://schemas.openxmlformats.org/officeDocument/2006/relationships/hyperlink" Target="http://reaktorventures.com" TargetMode="External"/><Relationship Id="rId154" Type="http://schemas.openxmlformats.org/officeDocument/2006/relationships/hyperlink" Target="http://inventure.fi" TargetMode="External"/><Relationship Id="rId275" Type="http://schemas.openxmlformats.org/officeDocument/2006/relationships/hyperlink" Target="http://conorfund.com" TargetMode="External"/><Relationship Id="rId396" Type="http://schemas.openxmlformats.org/officeDocument/2006/relationships/hyperlink" Target="http://startgreen.nl" TargetMode="External"/><Relationship Id="rId153" Type="http://schemas.openxmlformats.org/officeDocument/2006/relationships/hyperlink" Target="http://gorillaventures.fi" TargetMode="External"/><Relationship Id="rId274" Type="http://schemas.openxmlformats.org/officeDocument/2006/relationships/hyperlink" Target="http://bonitasktk.hu" TargetMode="External"/><Relationship Id="rId395" Type="http://schemas.openxmlformats.org/officeDocument/2006/relationships/hyperlink" Target="http://soestdijkcapital.nl" TargetMode="External"/><Relationship Id="rId152" Type="http://schemas.openxmlformats.org/officeDocument/2006/relationships/hyperlink" Target="http://frontier.fi" TargetMode="External"/><Relationship Id="rId273" Type="http://schemas.openxmlformats.org/officeDocument/2006/relationships/hyperlink" Target="http://andgopartners.com" TargetMode="External"/><Relationship Id="rId394" Type="http://schemas.openxmlformats.org/officeDocument/2006/relationships/hyperlink" Target="http://socialimpactventures.nl" TargetMode="External"/><Relationship Id="rId151" Type="http://schemas.openxmlformats.org/officeDocument/2006/relationships/hyperlink" Target="http://finnvera.fi" TargetMode="External"/><Relationship Id="rId272" Type="http://schemas.openxmlformats.org/officeDocument/2006/relationships/hyperlink" Target="http://a3ventures.hu" TargetMode="External"/><Relationship Id="rId393" Type="http://schemas.openxmlformats.org/officeDocument/2006/relationships/hyperlink" Target="http://shiftinvest.com" TargetMode="External"/><Relationship Id="rId158" Type="http://schemas.openxmlformats.org/officeDocument/2006/relationships/hyperlink" Target="http://pivot5.vc" TargetMode="External"/><Relationship Id="rId279" Type="http://schemas.openxmlformats.org/officeDocument/2006/relationships/hyperlink" Target="http://oxoventures.eu" TargetMode="External"/><Relationship Id="rId157" Type="http://schemas.openxmlformats.org/officeDocument/2006/relationships/hyperlink" Target="http://openoceancapital.com" TargetMode="External"/><Relationship Id="rId278" Type="http://schemas.openxmlformats.org/officeDocument/2006/relationships/hyperlink" Target="http://hiventures.hu" TargetMode="External"/><Relationship Id="rId399" Type="http://schemas.openxmlformats.org/officeDocument/2006/relationships/hyperlink" Target="http://endeit.com" TargetMode="External"/><Relationship Id="rId156" Type="http://schemas.openxmlformats.org/officeDocument/2006/relationships/hyperlink" Target="http://nokiagrowthpartners.com" TargetMode="External"/><Relationship Id="rId277" Type="http://schemas.openxmlformats.org/officeDocument/2006/relationships/hyperlink" Target="http://euroventures.hu" TargetMode="External"/><Relationship Id="rId398" Type="http://schemas.openxmlformats.org/officeDocument/2006/relationships/hyperlink" Target="http://cottonwood.vc" TargetMode="External"/><Relationship Id="rId155" Type="http://schemas.openxmlformats.org/officeDocument/2006/relationships/hyperlink" Target="http://lifelineventures.com" TargetMode="External"/><Relationship Id="rId276" Type="http://schemas.openxmlformats.org/officeDocument/2006/relationships/hyperlink" Target="http://dayonecapital.com" TargetMode="External"/><Relationship Id="rId397" Type="http://schemas.openxmlformats.org/officeDocument/2006/relationships/hyperlink" Target="http://walvisparticipaties.com" TargetMode="External"/><Relationship Id="rId40" Type="http://schemas.openxmlformats.org/officeDocument/2006/relationships/hyperlink" Target="http://albion-ventures.co.uk" TargetMode="External"/><Relationship Id="rId42" Type="http://schemas.openxmlformats.org/officeDocument/2006/relationships/hyperlink" Target="http://ariadnecapital.com" TargetMode="External"/><Relationship Id="rId41" Type="http://schemas.openxmlformats.org/officeDocument/2006/relationships/hyperlink" Target="http://amadeuscapital.com" TargetMode="External"/><Relationship Id="rId44" Type="http://schemas.openxmlformats.org/officeDocument/2006/relationships/hyperlink" Target="http://atomico.com" TargetMode="External"/><Relationship Id="rId43" Type="http://schemas.openxmlformats.org/officeDocument/2006/relationships/hyperlink" Target="http://artsalliance.co.uk" TargetMode="External"/><Relationship Id="rId46" Type="http://schemas.openxmlformats.org/officeDocument/2006/relationships/hyperlink" Target="http://balderton.com" TargetMode="External"/><Relationship Id="rId45" Type="http://schemas.openxmlformats.org/officeDocument/2006/relationships/hyperlink" Target="http://augmentumcapital.com" TargetMode="External"/><Relationship Id="rId509" Type="http://schemas.openxmlformats.org/officeDocument/2006/relationships/hyperlink" Target="http://schibstedgrowth.com" TargetMode="External"/><Relationship Id="rId508" Type="http://schemas.openxmlformats.org/officeDocument/2006/relationships/hyperlink" Target="http://riteventures.com" TargetMode="External"/><Relationship Id="rId503" Type="http://schemas.openxmlformats.org/officeDocument/2006/relationships/hyperlink" Target="http://moorcap.com" TargetMode="External"/><Relationship Id="rId502" Type="http://schemas.openxmlformats.org/officeDocument/2006/relationships/hyperlink" Target="http://monterro.se" TargetMode="External"/><Relationship Id="rId501" Type="http://schemas.openxmlformats.org/officeDocument/2006/relationships/hyperlink" Target="http://minc.se" TargetMode="External"/><Relationship Id="rId500" Type="http://schemas.openxmlformats.org/officeDocument/2006/relationships/hyperlink" Target="http://menmo.se" TargetMode="External"/><Relationship Id="rId507" Type="http://schemas.openxmlformats.org/officeDocument/2006/relationships/hyperlink" Target="http://podinvestment.se" TargetMode="External"/><Relationship Id="rId506" Type="http://schemas.openxmlformats.org/officeDocument/2006/relationships/hyperlink" Target="http://nexitventures.com" TargetMode="External"/><Relationship Id="rId505" Type="http://schemas.openxmlformats.org/officeDocument/2006/relationships/hyperlink" Target="http://neqst.se" TargetMode="External"/><Relationship Id="rId504" Type="http://schemas.openxmlformats.org/officeDocument/2006/relationships/hyperlink" Target="http://mtgx.se" TargetMode="External"/><Relationship Id="rId48" Type="http://schemas.openxmlformats.org/officeDocument/2006/relationships/hyperlink" Target="http://beringea.com" TargetMode="External"/><Relationship Id="rId47" Type="http://schemas.openxmlformats.org/officeDocument/2006/relationships/hyperlink" Target="http://beaconcapital.co.uk" TargetMode="External"/><Relationship Id="rId49" Type="http://schemas.openxmlformats.org/officeDocument/2006/relationships/hyperlink" Target="http://bgfventures.com" TargetMode="External"/><Relationship Id="rId31" Type="http://schemas.openxmlformats.org/officeDocument/2006/relationships/hyperlink" Target="http://north-eastventure.com" TargetMode="External"/><Relationship Id="rId30" Type="http://schemas.openxmlformats.org/officeDocument/2006/relationships/hyperlink" Target="http://bacopenhagen.dk" TargetMode="External"/><Relationship Id="rId33" Type="http://schemas.openxmlformats.org/officeDocument/2006/relationships/hyperlink" Target="http://novo.dk" TargetMode="External"/><Relationship Id="rId32" Type="http://schemas.openxmlformats.org/officeDocument/2006/relationships/hyperlink" Target="http://northcap.vc" TargetMode="External"/><Relationship Id="rId35" Type="http://schemas.openxmlformats.org/officeDocument/2006/relationships/hyperlink" Target="http://sunstone.eu" TargetMode="External"/><Relationship Id="rId34" Type="http://schemas.openxmlformats.org/officeDocument/2006/relationships/hyperlink" Target="http://seedcapital.dk" TargetMode="External"/><Relationship Id="rId37" Type="http://schemas.openxmlformats.org/officeDocument/2006/relationships/hyperlink" Target="http://viaventurepartners.com" TargetMode="External"/><Relationship Id="rId36" Type="http://schemas.openxmlformats.org/officeDocument/2006/relationships/hyperlink" Target="http://vf.dk" TargetMode="External"/><Relationship Id="rId39" Type="http://schemas.openxmlformats.org/officeDocument/2006/relationships/hyperlink" Target="http://accessindustries.com" TargetMode="External"/><Relationship Id="rId38" Type="http://schemas.openxmlformats.org/officeDocument/2006/relationships/hyperlink" Target="http://accel.com" TargetMode="External"/><Relationship Id="rId20" Type="http://schemas.openxmlformats.org/officeDocument/2006/relationships/hyperlink" Target="http://11.me" TargetMode="External"/><Relationship Id="rId22" Type="http://schemas.openxmlformats.org/officeDocument/2006/relationships/hyperlink" Target="http://entrea-capital.com" TargetMode="External"/><Relationship Id="rId21" Type="http://schemas.openxmlformats.org/officeDocument/2006/relationships/hyperlink" Target="http://empowercapital.net" TargetMode="External"/><Relationship Id="rId24" Type="http://schemas.openxmlformats.org/officeDocument/2006/relationships/hyperlink" Target="http://neveq.com" TargetMode="External"/><Relationship Id="rId23" Type="http://schemas.openxmlformats.org/officeDocument/2006/relationships/hyperlink" Target="http://launchub.com" TargetMode="External"/><Relationship Id="rId409" Type="http://schemas.openxmlformats.org/officeDocument/2006/relationships/hyperlink" Target="http://evig.pl" TargetMode="External"/><Relationship Id="rId404" Type="http://schemas.openxmlformats.org/officeDocument/2006/relationships/hyperlink" Target="http://allianceventure.com" TargetMode="External"/><Relationship Id="rId525" Type="http://schemas.openxmlformats.org/officeDocument/2006/relationships/hyperlink" Target="http://polytechventures.com" TargetMode="External"/><Relationship Id="rId403" Type="http://schemas.openxmlformats.org/officeDocument/2006/relationships/hyperlink" Target="http://investni.com" TargetMode="External"/><Relationship Id="rId524" Type="http://schemas.openxmlformats.org/officeDocument/2006/relationships/hyperlink" Target="http://hbmpartners.com" TargetMode="External"/><Relationship Id="rId402" Type="http://schemas.openxmlformats.org/officeDocument/2006/relationships/hyperlink" Target="http://innovationulster.com" TargetMode="External"/><Relationship Id="rId523" Type="http://schemas.openxmlformats.org/officeDocument/2006/relationships/hyperlink" Target="http://b-to-v.com" TargetMode="External"/><Relationship Id="rId401" Type="http://schemas.openxmlformats.org/officeDocument/2006/relationships/hyperlink" Target="http://crescentcapital.co.uk" TargetMode="External"/><Relationship Id="rId522" Type="http://schemas.openxmlformats.org/officeDocument/2006/relationships/hyperlink" Target="http://aeris-capital.com" TargetMode="External"/><Relationship Id="rId408" Type="http://schemas.openxmlformats.org/officeDocument/2006/relationships/hyperlink" Target="http://blackpearls.vc" TargetMode="External"/><Relationship Id="rId529" Type="http://schemas.openxmlformats.org/officeDocument/2006/relationships/hyperlink" Target="http://u-start.biz" TargetMode="External"/><Relationship Id="rId407" Type="http://schemas.openxmlformats.org/officeDocument/2006/relationships/hyperlink" Target="http://ventechvc.com" TargetMode="External"/><Relationship Id="rId528" Type="http://schemas.openxmlformats.org/officeDocument/2006/relationships/hyperlink" Target="http://1782group.com" TargetMode="External"/><Relationship Id="rId406" Type="http://schemas.openxmlformats.org/officeDocument/2006/relationships/hyperlink" Target="http://televenture.no" TargetMode="External"/><Relationship Id="rId527" Type="http://schemas.openxmlformats.org/officeDocument/2006/relationships/hyperlink" Target="http://emerald-ventures.com" TargetMode="External"/><Relationship Id="rId405" Type="http://schemas.openxmlformats.org/officeDocument/2006/relationships/hyperlink" Target="http://norban.no" TargetMode="External"/><Relationship Id="rId526" Type="http://schemas.openxmlformats.org/officeDocument/2006/relationships/hyperlink" Target="http://redalpine.com" TargetMode="External"/><Relationship Id="rId26" Type="http://schemas.openxmlformats.org/officeDocument/2006/relationships/hyperlink" Target="http://jtventures.cz" TargetMode="External"/><Relationship Id="rId25" Type="http://schemas.openxmlformats.org/officeDocument/2006/relationships/hyperlink" Target="http://credoventures.com" TargetMode="External"/><Relationship Id="rId28" Type="http://schemas.openxmlformats.org/officeDocument/2006/relationships/hyperlink" Target="http://rockawaycapital.com" TargetMode="External"/><Relationship Id="rId27" Type="http://schemas.openxmlformats.org/officeDocument/2006/relationships/hyperlink" Target="http://metatron.com" TargetMode="External"/><Relationship Id="rId400" Type="http://schemas.openxmlformats.org/officeDocument/2006/relationships/hyperlink" Target="http://clarendon-fm.co.uk" TargetMode="External"/><Relationship Id="rId521" Type="http://schemas.openxmlformats.org/officeDocument/2006/relationships/hyperlink" Target="http://spintopventures.com" TargetMode="External"/><Relationship Id="rId29" Type="http://schemas.openxmlformats.org/officeDocument/2006/relationships/hyperlink" Target="http://airvcs.com" TargetMode="External"/><Relationship Id="rId520" Type="http://schemas.openxmlformats.org/officeDocument/2006/relationships/hyperlink" Target="http://creandum.com" TargetMode="External"/><Relationship Id="rId11" Type="http://schemas.openxmlformats.org/officeDocument/2006/relationships/hyperlink" Target="http://fortino.be" TargetMode="External"/><Relationship Id="rId10" Type="http://schemas.openxmlformats.org/officeDocument/2006/relationships/hyperlink" Target="http://capricorn.be" TargetMode="External"/><Relationship Id="rId13" Type="http://schemas.openxmlformats.org/officeDocument/2006/relationships/hyperlink" Target="http://hummingbird-ventures.com" TargetMode="External"/><Relationship Id="rId12" Type="http://schemas.openxmlformats.org/officeDocument/2006/relationships/hyperlink" Target="http://gimv.com" TargetMode="External"/><Relationship Id="rId519" Type="http://schemas.openxmlformats.org/officeDocument/2006/relationships/hyperlink" Target="http://zobito.com" TargetMode="External"/><Relationship Id="rId514" Type="http://schemas.openxmlformats.org/officeDocument/2006/relationships/hyperlink" Target="http://stoaf.se" TargetMode="External"/><Relationship Id="rId513" Type="http://schemas.openxmlformats.org/officeDocument/2006/relationships/hyperlink" Target="http://stingcapital.com" TargetMode="External"/><Relationship Id="rId512" Type="http://schemas.openxmlformats.org/officeDocument/2006/relationships/hyperlink" Target="http://standoutcapital.com" TargetMode="External"/><Relationship Id="rId511" Type="http://schemas.openxmlformats.org/officeDocument/2006/relationships/hyperlink" Target="http://seb.se" TargetMode="External"/><Relationship Id="rId518" Type="http://schemas.openxmlformats.org/officeDocument/2006/relationships/hyperlink" Target="http://vostoknewventures.com" TargetMode="External"/><Relationship Id="rId517" Type="http://schemas.openxmlformats.org/officeDocument/2006/relationships/hyperlink" Target="http://vinnova.se" TargetMode="External"/><Relationship Id="rId516" Type="http://schemas.openxmlformats.org/officeDocument/2006/relationships/hyperlink" Target="http://verdanecapital.com" TargetMode="External"/><Relationship Id="rId515" Type="http://schemas.openxmlformats.org/officeDocument/2006/relationships/hyperlink" Target="http://swediacapital.se" TargetMode="External"/><Relationship Id="rId15" Type="http://schemas.openxmlformats.org/officeDocument/2006/relationships/hyperlink" Target="http://pmv.eu" TargetMode="External"/><Relationship Id="rId14" Type="http://schemas.openxmlformats.org/officeDocument/2006/relationships/hyperlink" Target="http://leanfund.com" TargetMode="External"/><Relationship Id="rId17" Type="http://schemas.openxmlformats.org/officeDocument/2006/relationships/hyperlink" Target="http://sofina.be" TargetMode="External"/><Relationship Id="rId16" Type="http://schemas.openxmlformats.org/officeDocument/2006/relationships/hyperlink" Target="http://sniperinvestments.com" TargetMode="External"/><Relationship Id="rId19" Type="http://schemas.openxmlformats.org/officeDocument/2006/relationships/hyperlink" Target="http://voltaventures.eu" TargetMode="External"/><Relationship Id="rId510" Type="http://schemas.openxmlformats.org/officeDocument/2006/relationships/hyperlink" Target="http://scope.se" TargetMode="External"/><Relationship Id="rId18" Type="http://schemas.openxmlformats.org/officeDocument/2006/relationships/hyperlink" Target="http://ventures4growth.com" TargetMode="External"/><Relationship Id="rId84" Type="http://schemas.openxmlformats.org/officeDocument/2006/relationships/hyperlink" Target="http://iqcapital.co.uk" TargetMode="External"/><Relationship Id="rId83" Type="http://schemas.openxmlformats.org/officeDocument/2006/relationships/hyperlink" Target="http://inventurepartners.com" TargetMode="External"/><Relationship Id="rId86" Type="http://schemas.openxmlformats.org/officeDocument/2006/relationships/hyperlink" Target="http://isomercapital.com" TargetMode="External"/><Relationship Id="rId85" Type="http://schemas.openxmlformats.org/officeDocument/2006/relationships/hyperlink" Target="http://iratelventures.com" TargetMode="External"/><Relationship Id="rId88" Type="http://schemas.openxmlformats.org/officeDocument/2006/relationships/hyperlink" Target="http://kennet.com" TargetMode="External"/><Relationship Id="rId87" Type="http://schemas.openxmlformats.org/officeDocument/2006/relationships/hyperlink" Target="http://jamjarinvestments.com" TargetMode="External"/><Relationship Id="rId89" Type="http://schemas.openxmlformats.org/officeDocument/2006/relationships/hyperlink" Target="http://springpartners.co" TargetMode="External"/><Relationship Id="rId80" Type="http://schemas.openxmlformats.org/officeDocument/2006/relationships/hyperlink" Target="http://indexventures.com" TargetMode="External"/><Relationship Id="rId82" Type="http://schemas.openxmlformats.org/officeDocument/2006/relationships/hyperlink" Target="http://inreachventures.com" TargetMode="External"/><Relationship Id="rId81" Type="http://schemas.openxmlformats.org/officeDocument/2006/relationships/hyperlink" Target="http://initialcapital.com" TargetMode="External"/><Relationship Id="rId73" Type="http://schemas.openxmlformats.org/officeDocument/2006/relationships/hyperlink" Target="http://angel.co" TargetMode="External"/><Relationship Id="rId72" Type="http://schemas.openxmlformats.org/officeDocument/2006/relationships/hyperlink" Target="http://frogcapital.com" TargetMode="External"/><Relationship Id="rId75" Type="http://schemas.openxmlformats.org/officeDocument/2006/relationships/hyperlink" Target="http://hambroperks.com" TargetMode="External"/><Relationship Id="rId74" Type="http://schemas.openxmlformats.org/officeDocument/2006/relationships/hyperlink" Target="http://gmtpartners.com" TargetMode="External"/><Relationship Id="rId77" Type="http://schemas.openxmlformats.org/officeDocument/2006/relationships/hyperlink" Target="http://hoxtonventures.com" TargetMode="External"/><Relationship Id="rId76" Type="http://schemas.openxmlformats.org/officeDocument/2006/relationships/hyperlink" Target="http://highlandeurope.com" TargetMode="External"/><Relationship Id="rId79" Type="http://schemas.openxmlformats.org/officeDocument/2006/relationships/hyperlink" Target="http://iu-hq.com" TargetMode="External"/><Relationship Id="rId78" Type="http://schemas.openxmlformats.org/officeDocument/2006/relationships/hyperlink" Target="http://imperialinnovations.co.uk" TargetMode="External"/><Relationship Id="rId71" Type="http://schemas.openxmlformats.org/officeDocument/2006/relationships/hyperlink" Target="http://forwardpartners.com" TargetMode="External"/><Relationship Id="rId70" Type="http://schemas.openxmlformats.org/officeDocument/2006/relationships/hyperlink" Target="http://fomcap.com" TargetMode="External"/><Relationship Id="rId62" Type="http://schemas.openxmlformats.org/officeDocument/2006/relationships/hyperlink" Target="http://ec1capital.com" TargetMode="External"/><Relationship Id="rId61" Type="http://schemas.openxmlformats.org/officeDocument/2006/relationships/hyperlink" Target="http://downing.co.uk" TargetMode="External"/><Relationship Id="rId64" Type="http://schemas.openxmlformats.org/officeDocument/2006/relationships/hyperlink" Target="http://eightroads.com" TargetMode="External"/><Relationship Id="rId63" Type="http://schemas.openxmlformats.org/officeDocument/2006/relationships/hyperlink" Target="http://edenventures.co.uk" TargetMode="External"/><Relationship Id="rId66" Type="http://schemas.openxmlformats.org/officeDocument/2006/relationships/hyperlink" Target="http://entrepreneursfund.com" TargetMode="External"/><Relationship Id="rId65" Type="http://schemas.openxmlformats.org/officeDocument/2006/relationships/hyperlink" Target="http://entreecap.com" TargetMode="External"/><Relationship Id="rId68" Type="http://schemas.openxmlformats.org/officeDocument/2006/relationships/hyperlink" Target="http://felixcap.com" TargetMode="External"/><Relationship Id="rId67" Type="http://schemas.openxmlformats.org/officeDocument/2006/relationships/hyperlink" Target="http://episode1.com" TargetMode="External"/><Relationship Id="rId60" Type="http://schemas.openxmlformats.org/officeDocument/2006/relationships/hyperlink" Target="http://dncapital.com" TargetMode="External"/><Relationship Id="rId69" Type="http://schemas.openxmlformats.org/officeDocument/2006/relationships/hyperlink" Target="http://firestartr.co" TargetMode="External"/><Relationship Id="rId51" Type="http://schemas.openxmlformats.org/officeDocument/2006/relationships/hyperlink" Target="http://businessgrowthfund.co.uk" TargetMode="External"/><Relationship Id="rId50" Type="http://schemas.openxmlformats.org/officeDocument/2006/relationships/hyperlink" Target="http://bridgesventures.com" TargetMode="External"/><Relationship Id="rId53" Type="http://schemas.openxmlformats.org/officeDocument/2006/relationships/hyperlink" Target="http://cambridgecapitalgroup.co.uk" TargetMode="External"/><Relationship Id="rId52" Type="http://schemas.openxmlformats.org/officeDocument/2006/relationships/hyperlink" Target="http://cabotsquare.com" TargetMode="External"/><Relationship Id="rId55" Type="http://schemas.openxmlformats.org/officeDocument/2006/relationships/hyperlink" Target="http://charlottestreetcapital.com" TargetMode="External"/><Relationship Id="rId54" Type="http://schemas.openxmlformats.org/officeDocument/2006/relationships/hyperlink" Target="http://cambridgeinnovationcapital.com" TargetMode="External"/><Relationship Id="rId57" Type="http://schemas.openxmlformats.org/officeDocument/2006/relationships/hyperlink" Target="http://connectventures.co" TargetMode="External"/><Relationship Id="rId56" Type="http://schemas.openxmlformats.org/officeDocument/2006/relationships/hyperlink" Target="http://concentricteam.com" TargetMode="External"/><Relationship Id="rId59" Type="http://schemas.openxmlformats.org/officeDocument/2006/relationships/hyperlink" Target="http://dawncapital.com" TargetMode="External"/><Relationship Id="rId58" Type="http://schemas.openxmlformats.org/officeDocument/2006/relationships/hyperlink" Target="http://coralreef.io" TargetMode="External"/><Relationship Id="rId590" Type="http://schemas.openxmlformats.org/officeDocument/2006/relationships/hyperlink" Target="http://sapphireventures.com" TargetMode="External"/><Relationship Id="rId107" Type="http://schemas.openxmlformats.org/officeDocument/2006/relationships/hyperlink" Target="http://profounderscapital.com" TargetMode="External"/><Relationship Id="rId228" Type="http://schemas.openxmlformats.org/officeDocument/2006/relationships/hyperlink" Target="http://kompass-ventures.com" TargetMode="External"/><Relationship Id="rId349" Type="http://schemas.openxmlformats.org/officeDocument/2006/relationships/hyperlink" Target="http://titanium.vc" TargetMode="External"/><Relationship Id="rId106" Type="http://schemas.openxmlformats.org/officeDocument/2006/relationships/hyperlink" Target="http://potential.vc" TargetMode="External"/><Relationship Id="rId227" Type="http://schemas.openxmlformats.org/officeDocument/2006/relationships/hyperlink" Target="http://kizoo.com" TargetMode="External"/><Relationship Id="rId348" Type="http://schemas.openxmlformats.org/officeDocument/2006/relationships/hyperlink" Target="http://wellbornvc.com" TargetMode="External"/><Relationship Id="rId469" Type="http://schemas.openxmlformats.org/officeDocument/2006/relationships/hyperlink" Target="http://onzacapital.com" TargetMode="External"/><Relationship Id="rId105" Type="http://schemas.openxmlformats.org/officeDocument/2006/relationships/hyperlink" Target="http://playfaircapital.com" TargetMode="External"/><Relationship Id="rId226" Type="http://schemas.openxmlformats.org/officeDocument/2006/relationships/hyperlink" Target="http://ibb-bet.de" TargetMode="External"/><Relationship Id="rId347" Type="http://schemas.openxmlformats.org/officeDocument/2006/relationships/hyperlink" Target="http://vintage-ip.com" TargetMode="External"/><Relationship Id="rId468" Type="http://schemas.openxmlformats.org/officeDocument/2006/relationships/hyperlink" Target="http://neroventures.com" TargetMode="External"/><Relationship Id="rId589" Type="http://schemas.openxmlformats.org/officeDocument/2006/relationships/hyperlink" Target="http://yventures.com" TargetMode="External"/><Relationship Id="rId104" Type="http://schemas.openxmlformats.org/officeDocument/2006/relationships/hyperlink" Target="http://pitoncap.com" TargetMode="External"/><Relationship Id="rId225" Type="http://schemas.openxmlformats.org/officeDocument/2006/relationships/hyperlink" Target="http://hrventures.de" TargetMode="External"/><Relationship Id="rId346" Type="http://schemas.openxmlformats.org/officeDocument/2006/relationships/hyperlink" Target="http://vertexventures.com" TargetMode="External"/><Relationship Id="rId467" Type="http://schemas.openxmlformats.org/officeDocument/2006/relationships/hyperlink" Target="http://nekkocapital.com" TargetMode="External"/><Relationship Id="rId588" Type="http://schemas.openxmlformats.org/officeDocument/2006/relationships/hyperlink" Target="http://vikingventure.com" TargetMode="External"/><Relationship Id="rId109" Type="http://schemas.openxmlformats.org/officeDocument/2006/relationships/hyperlink" Target="http://qualcommventures.com" TargetMode="External"/><Relationship Id="rId108" Type="http://schemas.openxmlformats.org/officeDocument/2006/relationships/hyperlink" Target="http://propel.vc" TargetMode="External"/><Relationship Id="rId229" Type="http://schemas.openxmlformats.org/officeDocument/2006/relationships/hyperlink" Target="http://leapartners.de" TargetMode="External"/><Relationship Id="rId220" Type="http://schemas.openxmlformats.org/officeDocument/2006/relationships/hyperlink" Target="http://grazia.com" TargetMode="External"/><Relationship Id="rId341" Type="http://schemas.openxmlformats.org/officeDocument/2006/relationships/hyperlink" Target="http://stageonevc.com" TargetMode="External"/><Relationship Id="rId462" Type="http://schemas.openxmlformats.org/officeDocument/2006/relationships/hyperlink" Target="http://kfund.vc" TargetMode="External"/><Relationship Id="rId583" Type="http://schemas.openxmlformats.org/officeDocument/2006/relationships/hyperlink" Target="http://transamericaventures.com" TargetMode="External"/><Relationship Id="rId340" Type="http://schemas.openxmlformats.org/officeDocument/2006/relationships/hyperlink" Target="http://rhodium.co.il" TargetMode="External"/><Relationship Id="rId461" Type="http://schemas.openxmlformats.org/officeDocument/2006/relationships/hyperlink" Target="http://jme.vc" TargetMode="External"/><Relationship Id="rId582" Type="http://schemas.openxmlformats.org/officeDocument/2006/relationships/hyperlink" Target="http://thrivecap.com" TargetMode="External"/><Relationship Id="rId460" Type="http://schemas.openxmlformats.org/officeDocument/2006/relationships/hyperlink" Target="http://grupoitnet.com" TargetMode="External"/><Relationship Id="rId581" Type="http://schemas.openxmlformats.org/officeDocument/2006/relationships/hyperlink" Target="http://tektonventures.com" TargetMode="External"/><Relationship Id="rId580" Type="http://schemas.openxmlformats.org/officeDocument/2006/relationships/hyperlink" Target="http://techstars.com" TargetMode="External"/><Relationship Id="rId103" Type="http://schemas.openxmlformats.org/officeDocument/2006/relationships/hyperlink" Target="http://passioncapital.com" TargetMode="External"/><Relationship Id="rId224" Type="http://schemas.openxmlformats.org/officeDocument/2006/relationships/hyperlink" Target="http://holtzbrinck-ventures.com" TargetMode="External"/><Relationship Id="rId345" Type="http://schemas.openxmlformats.org/officeDocument/2006/relationships/hyperlink" Target="http://terralb.com" TargetMode="External"/><Relationship Id="rId466" Type="http://schemas.openxmlformats.org/officeDocument/2006/relationships/hyperlink" Target="http://nautacapital.com" TargetMode="External"/><Relationship Id="rId587" Type="http://schemas.openxmlformats.org/officeDocument/2006/relationships/hyperlink" Target="http://valarventures.com" TargetMode="External"/><Relationship Id="rId102" Type="http://schemas.openxmlformats.org/officeDocument/2006/relationships/hyperlink" Target="http://parkwalkadvisors.com" TargetMode="External"/><Relationship Id="rId223" Type="http://schemas.openxmlformats.org/officeDocument/2006/relationships/hyperlink" Target="http://high-tech-gruenderfonds.de" TargetMode="External"/><Relationship Id="rId344" Type="http://schemas.openxmlformats.org/officeDocument/2006/relationships/hyperlink" Target="http://terravp.com" TargetMode="External"/><Relationship Id="rId465" Type="http://schemas.openxmlformats.org/officeDocument/2006/relationships/hyperlink" Target="http://microwaveventures.com" TargetMode="External"/><Relationship Id="rId586" Type="http://schemas.openxmlformats.org/officeDocument/2006/relationships/hyperlink" Target="http://usv.com" TargetMode="External"/><Relationship Id="rId101" Type="http://schemas.openxmlformats.org/officeDocument/2006/relationships/hyperlink" Target="http://oxcp.com" TargetMode="External"/><Relationship Id="rId222" Type="http://schemas.openxmlformats.org/officeDocument/2006/relationships/hyperlink" Target="http://heilemann-ventures.com" TargetMode="External"/><Relationship Id="rId343" Type="http://schemas.openxmlformats.org/officeDocument/2006/relationships/hyperlink" Target="http://team8.vc" TargetMode="External"/><Relationship Id="rId464" Type="http://schemas.openxmlformats.org/officeDocument/2006/relationships/hyperlink" Target="http://lanzame.es" TargetMode="External"/><Relationship Id="rId585" Type="http://schemas.openxmlformats.org/officeDocument/2006/relationships/hyperlink" Target="http://usvp.com" TargetMode="External"/><Relationship Id="rId100" Type="http://schemas.openxmlformats.org/officeDocument/2006/relationships/hyperlink" Target="http://octopusventures.com" TargetMode="External"/><Relationship Id="rId221" Type="http://schemas.openxmlformats.org/officeDocument/2006/relationships/hyperlink" Target="http://hp-ventures.com" TargetMode="External"/><Relationship Id="rId342" Type="http://schemas.openxmlformats.org/officeDocument/2006/relationships/hyperlink" Target="http://takwinlabs.com" TargetMode="External"/><Relationship Id="rId463" Type="http://schemas.openxmlformats.org/officeDocument/2006/relationships/hyperlink" Target="http://kiboventures.com" TargetMode="External"/><Relationship Id="rId584" Type="http://schemas.openxmlformats.org/officeDocument/2006/relationships/hyperlink" Target="http://trueventures.com" TargetMode="External"/><Relationship Id="rId217" Type="http://schemas.openxmlformats.org/officeDocument/2006/relationships/hyperlink" Target="http://finlab.de" TargetMode="External"/><Relationship Id="rId338" Type="http://schemas.openxmlformats.org/officeDocument/2006/relationships/hyperlink" Target="http://plusventures.co.il" TargetMode="External"/><Relationship Id="rId459" Type="http://schemas.openxmlformats.org/officeDocument/2006/relationships/hyperlink" Target="http://rivaygarcia.es" TargetMode="External"/><Relationship Id="rId216" Type="http://schemas.openxmlformats.org/officeDocument/2006/relationships/hyperlink" Target="http://ecapital.de" TargetMode="External"/><Relationship Id="rId337" Type="http://schemas.openxmlformats.org/officeDocument/2006/relationships/hyperlink" Target="http://pitango.com" TargetMode="External"/><Relationship Id="rId458" Type="http://schemas.openxmlformats.org/officeDocument/2006/relationships/hyperlink" Target="http://faraday.es" TargetMode="External"/><Relationship Id="rId579" Type="http://schemas.openxmlformats.org/officeDocument/2006/relationships/hyperlink" Target="http://strivecap.com" TargetMode="External"/><Relationship Id="rId215" Type="http://schemas.openxmlformats.org/officeDocument/2006/relationships/hyperlink" Target="http://eventures.vc" TargetMode="External"/><Relationship Id="rId336" Type="http://schemas.openxmlformats.org/officeDocument/2006/relationships/hyperlink" Target="http://oryzncapital.com" TargetMode="External"/><Relationship Id="rId457" Type="http://schemas.openxmlformats.org/officeDocument/2006/relationships/hyperlink" Target="http://encomenda.com" TargetMode="External"/><Relationship Id="rId578" Type="http://schemas.openxmlformats.org/officeDocument/2006/relationships/hyperlink" Target="http://startlabs.co" TargetMode="External"/><Relationship Id="rId214" Type="http://schemas.openxmlformats.org/officeDocument/2006/relationships/hyperlink" Target="http://dresselhaus.com" TargetMode="External"/><Relationship Id="rId335" Type="http://schemas.openxmlformats.org/officeDocument/2006/relationships/hyperlink" Target="http://nvp.com" TargetMode="External"/><Relationship Id="rId456" Type="http://schemas.openxmlformats.org/officeDocument/2006/relationships/hyperlink" Target="http://cubeinvestments.com" TargetMode="External"/><Relationship Id="rId577" Type="http://schemas.openxmlformats.org/officeDocument/2006/relationships/hyperlink" Target="http://sequoiacap.com" TargetMode="External"/><Relationship Id="rId219" Type="http://schemas.openxmlformats.org/officeDocument/2006/relationships/hyperlink" Target="http://german-startups.com" TargetMode="External"/><Relationship Id="rId218" Type="http://schemas.openxmlformats.org/officeDocument/2006/relationships/hyperlink" Target="http://fly.vc" TargetMode="External"/><Relationship Id="rId339" Type="http://schemas.openxmlformats.org/officeDocument/2006/relationships/hyperlink" Target="http://qumracapital.com" TargetMode="External"/><Relationship Id="rId330" Type="http://schemas.openxmlformats.org/officeDocument/2006/relationships/hyperlink" Target="http://magmavc.com" TargetMode="External"/><Relationship Id="rId451" Type="http://schemas.openxmlformats.org/officeDocument/2006/relationships/hyperlink" Target="http://axonpartnersgroup.com" TargetMode="External"/><Relationship Id="rId572" Type="http://schemas.openxmlformats.org/officeDocument/2006/relationships/hyperlink" Target="http://motorolasolutions.com" TargetMode="External"/><Relationship Id="rId450" Type="http://schemas.openxmlformats.org/officeDocument/2006/relationships/hyperlink" Target="http://active-vp.com" TargetMode="External"/><Relationship Id="rId571" Type="http://schemas.openxmlformats.org/officeDocument/2006/relationships/hyperlink" Target="http://lavanproject.com" TargetMode="External"/><Relationship Id="rId570" Type="http://schemas.openxmlformats.org/officeDocument/2006/relationships/hyperlink" Target="http://kpcb.com" TargetMode="External"/><Relationship Id="rId213" Type="http://schemas.openxmlformats.org/officeDocument/2006/relationships/hyperlink" Target="http://deutschebahnventures.de" TargetMode="External"/><Relationship Id="rId334" Type="http://schemas.openxmlformats.org/officeDocument/2006/relationships/hyperlink" Target="http://mybulb.vc" TargetMode="External"/><Relationship Id="rId455" Type="http://schemas.openxmlformats.org/officeDocument/2006/relationships/hyperlink" Target="http://cghealthventures.com" TargetMode="External"/><Relationship Id="rId576" Type="http://schemas.openxmlformats.org/officeDocument/2006/relationships/hyperlink" Target="http://seedequity.com" TargetMode="External"/><Relationship Id="rId212" Type="http://schemas.openxmlformats.org/officeDocument/2006/relationships/hyperlink" Target="http://curiouscapital.vc" TargetMode="External"/><Relationship Id="rId333" Type="http://schemas.openxmlformats.org/officeDocument/2006/relationships/hyperlink" Target="http://mybulb.vc" TargetMode="External"/><Relationship Id="rId454" Type="http://schemas.openxmlformats.org/officeDocument/2006/relationships/hyperlink" Target="http://icf.cat" TargetMode="External"/><Relationship Id="rId575" Type="http://schemas.openxmlformats.org/officeDocument/2006/relationships/hyperlink" Target="http://rtp.vc" TargetMode="External"/><Relationship Id="rId211" Type="http://schemas.openxmlformats.org/officeDocument/2006/relationships/hyperlink" Target="http://coparion.de" TargetMode="External"/><Relationship Id="rId332" Type="http://schemas.openxmlformats.org/officeDocument/2006/relationships/hyperlink" Target="http://moonscapevc.com" TargetMode="External"/><Relationship Id="rId453" Type="http://schemas.openxmlformats.org/officeDocument/2006/relationships/hyperlink" Target="http://caixacapitalrisc.es" TargetMode="External"/><Relationship Id="rId574" Type="http://schemas.openxmlformats.org/officeDocument/2006/relationships/hyperlink" Target="http://route66ventures.com" TargetMode="External"/><Relationship Id="rId210" Type="http://schemas.openxmlformats.org/officeDocument/2006/relationships/hyperlink" Target="http://cipiopartners.com" TargetMode="External"/><Relationship Id="rId331" Type="http://schemas.openxmlformats.org/officeDocument/2006/relationships/hyperlink" Target="http://medicavp.com" TargetMode="External"/><Relationship Id="rId452" Type="http://schemas.openxmlformats.org/officeDocument/2006/relationships/hyperlink" Target="http://linkedin.com" TargetMode="External"/><Relationship Id="rId573" Type="http://schemas.openxmlformats.org/officeDocument/2006/relationships/hyperlink" Target="http://paladincapgroup.com" TargetMode="External"/><Relationship Id="rId370" Type="http://schemas.openxmlformats.org/officeDocument/2006/relationships/hyperlink" Target="http://rubylight.com" TargetMode="External"/><Relationship Id="rId491" Type="http://schemas.openxmlformats.org/officeDocument/2006/relationships/hyperlink" Target="http://fouriertransform.se" TargetMode="External"/><Relationship Id="rId490" Type="http://schemas.openxmlformats.org/officeDocument/2006/relationships/hyperlink" Target="http://eqtventures.com" TargetMode="External"/><Relationship Id="rId129" Type="http://schemas.openxmlformats.org/officeDocument/2006/relationships/hyperlink" Target="http://howzatpartners.com" TargetMode="External"/><Relationship Id="rId128" Type="http://schemas.openxmlformats.org/officeDocument/2006/relationships/hyperlink" Target="http://tamares.com" TargetMode="External"/><Relationship Id="rId249" Type="http://schemas.openxmlformats.org/officeDocument/2006/relationships/hyperlink" Target="http://targetpartners.de" TargetMode="External"/><Relationship Id="rId127" Type="http://schemas.openxmlformats.org/officeDocument/2006/relationships/hyperlink" Target="http://benchmark.com" TargetMode="External"/><Relationship Id="rId248" Type="http://schemas.openxmlformats.org/officeDocument/2006/relationships/hyperlink" Target="http://systemone.vc" TargetMode="External"/><Relationship Id="rId369" Type="http://schemas.openxmlformats.org/officeDocument/2006/relationships/hyperlink" Target="http://itcap.vc" TargetMode="External"/><Relationship Id="rId126" Type="http://schemas.openxmlformats.org/officeDocument/2006/relationships/hyperlink" Target="http://novafounders.com" TargetMode="External"/><Relationship Id="rId247" Type="http://schemas.openxmlformats.org/officeDocument/2006/relationships/hyperlink" Target="http://sts-ventures.de" TargetMode="External"/><Relationship Id="rId368" Type="http://schemas.openxmlformats.org/officeDocument/2006/relationships/hyperlink" Target="http://flycap.lv" TargetMode="External"/><Relationship Id="rId489" Type="http://schemas.openxmlformats.org/officeDocument/2006/relationships/hyperlink" Target="http://eequity.se" TargetMode="External"/><Relationship Id="rId121" Type="http://schemas.openxmlformats.org/officeDocument/2006/relationships/hyperlink" Target="http://toscafund.com" TargetMode="External"/><Relationship Id="rId242" Type="http://schemas.openxmlformats.org/officeDocument/2006/relationships/hyperlink" Target="http://senovo.vc" TargetMode="External"/><Relationship Id="rId363" Type="http://schemas.openxmlformats.org/officeDocument/2006/relationships/hyperlink" Target="http://timventures.tim.it" TargetMode="External"/><Relationship Id="rId484" Type="http://schemas.openxmlformats.org/officeDocument/2006/relationships/hyperlink" Target="http://chalmersventures.com" TargetMode="External"/><Relationship Id="rId120" Type="http://schemas.openxmlformats.org/officeDocument/2006/relationships/hyperlink" Target="http://thefsegroup.com" TargetMode="External"/><Relationship Id="rId241" Type="http://schemas.openxmlformats.org/officeDocument/2006/relationships/hyperlink" Target="http://seedandspeed.de" TargetMode="External"/><Relationship Id="rId362" Type="http://schemas.openxmlformats.org/officeDocument/2006/relationships/hyperlink" Target="http://simest.it" TargetMode="External"/><Relationship Id="rId483" Type="http://schemas.openxmlformats.org/officeDocument/2006/relationships/hyperlink" Target="http://bonniergrowthmedia.com" TargetMode="External"/><Relationship Id="rId240" Type="http://schemas.openxmlformats.org/officeDocument/2006/relationships/hyperlink" Target="http://s-ubg.de" TargetMode="External"/><Relationship Id="rId361" Type="http://schemas.openxmlformats.org/officeDocument/2006/relationships/hyperlink" Target="http://picampus.it" TargetMode="External"/><Relationship Id="rId482" Type="http://schemas.openxmlformats.org/officeDocument/2006/relationships/hyperlink" Target="http://backstage.se" TargetMode="External"/><Relationship Id="rId360" Type="http://schemas.openxmlformats.org/officeDocument/2006/relationships/hyperlink" Target="http://panakes.it" TargetMode="External"/><Relationship Id="rId481" Type="http://schemas.openxmlformats.org/officeDocument/2006/relationships/hyperlink" Target="http://almi.se" TargetMode="External"/><Relationship Id="rId125" Type="http://schemas.openxmlformats.org/officeDocument/2006/relationships/hyperlink" Target="http://globalfounders.vc" TargetMode="External"/><Relationship Id="rId246" Type="http://schemas.openxmlformats.org/officeDocument/2006/relationships/hyperlink" Target="http://www.statkraftventures.com/" TargetMode="External"/><Relationship Id="rId367" Type="http://schemas.openxmlformats.org/officeDocument/2006/relationships/hyperlink" Target="http://zgi.lv" TargetMode="External"/><Relationship Id="rId488" Type="http://schemas.openxmlformats.org/officeDocument/2006/relationships/hyperlink" Target="http://edastra.com" TargetMode="External"/><Relationship Id="rId124" Type="http://schemas.openxmlformats.org/officeDocument/2006/relationships/hyperlink" Target="http://c4v.com" TargetMode="External"/><Relationship Id="rId245" Type="http://schemas.openxmlformats.org/officeDocument/2006/relationships/hyperlink" Target="http://statkraftventures.com" TargetMode="External"/><Relationship Id="rId366" Type="http://schemas.openxmlformats.org/officeDocument/2006/relationships/hyperlink" Target="http://icfm.lv" TargetMode="External"/><Relationship Id="rId487" Type="http://schemas.openxmlformats.org/officeDocument/2006/relationships/hyperlink" Target="http://d-ax.se" TargetMode="External"/><Relationship Id="rId123" Type="http://schemas.openxmlformats.org/officeDocument/2006/relationships/hyperlink" Target="http://iwhcloud.com" TargetMode="External"/><Relationship Id="rId244" Type="http://schemas.openxmlformats.org/officeDocument/2006/relationships/hyperlink" Target="http://siemensventurecapital.com" TargetMode="External"/><Relationship Id="rId365" Type="http://schemas.openxmlformats.org/officeDocument/2006/relationships/hyperlink" Target="http://zernikemetaventures.com" TargetMode="External"/><Relationship Id="rId486" Type="http://schemas.openxmlformats.org/officeDocument/2006/relationships/hyperlink" Target="http://creades.se" TargetMode="External"/><Relationship Id="rId122" Type="http://schemas.openxmlformats.org/officeDocument/2006/relationships/hyperlink" Target="http://wintoncapital.com" TargetMode="External"/><Relationship Id="rId243" Type="http://schemas.openxmlformats.org/officeDocument/2006/relationships/hyperlink" Target="http://shortcut.vc" TargetMode="External"/><Relationship Id="rId364" Type="http://schemas.openxmlformats.org/officeDocument/2006/relationships/hyperlink" Target="http://unitedventures.it" TargetMode="External"/><Relationship Id="rId485" Type="http://schemas.openxmlformats.org/officeDocument/2006/relationships/hyperlink" Target="http://consortiofashiongroup.com" TargetMode="External"/><Relationship Id="rId95" Type="http://schemas.openxmlformats.org/officeDocument/2006/relationships/hyperlink" Target="http://longwallventures.com" TargetMode="External"/><Relationship Id="rId94" Type="http://schemas.openxmlformats.org/officeDocument/2006/relationships/hyperlink" Target="http://londonvp.com" TargetMode="External"/><Relationship Id="rId97" Type="http://schemas.openxmlformats.org/officeDocument/2006/relationships/hyperlink" Target="http://mmcventures.com" TargetMode="External"/><Relationship Id="rId96" Type="http://schemas.openxmlformats.org/officeDocument/2006/relationships/hyperlink" Target="http://m8capital.com" TargetMode="External"/><Relationship Id="rId99" Type="http://schemas.openxmlformats.org/officeDocument/2006/relationships/hyperlink" Target="http://notioncapital.com" TargetMode="External"/><Relationship Id="rId480" Type="http://schemas.openxmlformats.org/officeDocument/2006/relationships/hyperlink" Target="http://didriksonpartners.com" TargetMode="External"/><Relationship Id="rId98" Type="http://schemas.openxmlformats.org/officeDocument/2006/relationships/hyperlink" Target="http://mosaicventures.com" TargetMode="External"/><Relationship Id="rId91" Type="http://schemas.openxmlformats.org/officeDocument/2006/relationships/hyperlink" Target="http://libertyglobal.com" TargetMode="External"/><Relationship Id="rId90" Type="http://schemas.openxmlformats.org/officeDocument/2006/relationships/hyperlink" Target="http://ldv.co" TargetMode="External"/><Relationship Id="rId93" Type="http://schemas.openxmlformats.org/officeDocument/2006/relationships/hyperlink" Target="http://bridgesventures.com" TargetMode="External"/><Relationship Id="rId92" Type="http://schemas.openxmlformats.org/officeDocument/2006/relationships/hyperlink" Target="http://localglobe.vc" TargetMode="External"/><Relationship Id="rId118" Type="http://schemas.openxmlformats.org/officeDocument/2006/relationships/hyperlink" Target="http://summitpartners.co.uk" TargetMode="External"/><Relationship Id="rId239" Type="http://schemas.openxmlformats.org/officeDocument/2006/relationships/hyperlink" Target="http://rocket-internet.com" TargetMode="External"/><Relationship Id="rId117" Type="http://schemas.openxmlformats.org/officeDocument/2006/relationships/hyperlink" Target="http://sparklabsglobal.com" TargetMode="External"/><Relationship Id="rId238" Type="http://schemas.openxmlformats.org/officeDocument/2006/relationships/hyperlink" Target="http://redstone.vc" TargetMode="External"/><Relationship Id="rId359" Type="http://schemas.openxmlformats.org/officeDocument/2006/relationships/hyperlink" Target="http://p101.it" TargetMode="External"/><Relationship Id="rId116" Type="http://schemas.openxmlformats.org/officeDocument/2006/relationships/hyperlink" Target="http://smedvigcapital.com" TargetMode="External"/><Relationship Id="rId237" Type="http://schemas.openxmlformats.org/officeDocument/2006/relationships/hyperlink" Target="http://project-a.com" TargetMode="External"/><Relationship Id="rId358" Type="http://schemas.openxmlformats.org/officeDocument/2006/relationships/hyperlink" Target="http://oltreventure.com" TargetMode="External"/><Relationship Id="rId479" Type="http://schemas.openxmlformats.org/officeDocument/2006/relationships/hyperlink" Target="http://inveready.com" TargetMode="External"/><Relationship Id="rId115" Type="http://schemas.openxmlformats.org/officeDocument/2006/relationships/hyperlink" Target="http://seedcamp.com" TargetMode="External"/><Relationship Id="rId236" Type="http://schemas.openxmlformats.org/officeDocument/2006/relationships/hyperlink" Target="http://pointninecap.com" TargetMode="External"/><Relationship Id="rId357" Type="http://schemas.openxmlformats.org/officeDocument/2006/relationships/hyperlink" Target="http://lventuregroup.com" TargetMode="External"/><Relationship Id="rId478" Type="http://schemas.openxmlformats.org/officeDocument/2006/relationships/hyperlink" Target="http://flintcap.com" TargetMode="External"/><Relationship Id="rId119" Type="http://schemas.openxmlformats.org/officeDocument/2006/relationships/hyperlink" Target="http://spventures.com" TargetMode="External"/><Relationship Id="rId110" Type="http://schemas.openxmlformats.org/officeDocument/2006/relationships/hyperlink" Target="http://saatchinvest.co.uk" TargetMode="External"/><Relationship Id="rId231" Type="http://schemas.openxmlformats.org/officeDocument/2006/relationships/hyperlink" Target="http://motuventures.com" TargetMode="External"/><Relationship Id="rId352" Type="http://schemas.openxmlformats.org/officeDocument/2006/relationships/hyperlink" Target="http://clubdigitale.it" TargetMode="External"/><Relationship Id="rId473" Type="http://schemas.openxmlformats.org/officeDocument/2006/relationships/hyperlink" Target="http://swanlaab.com" TargetMode="External"/><Relationship Id="rId594" Type="http://schemas.openxmlformats.org/officeDocument/2006/relationships/hyperlink" Target="http://42cap.com" TargetMode="External"/><Relationship Id="rId230" Type="http://schemas.openxmlformats.org/officeDocument/2006/relationships/hyperlink" Target="http://md-ventures.de" TargetMode="External"/><Relationship Id="rId351" Type="http://schemas.openxmlformats.org/officeDocument/2006/relationships/hyperlink" Target="http://greensoil-investments.com" TargetMode="External"/><Relationship Id="rId472" Type="http://schemas.openxmlformats.org/officeDocument/2006/relationships/hyperlink" Target="http://sitkacapital.com" TargetMode="External"/><Relationship Id="rId593" Type="http://schemas.openxmlformats.org/officeDocument/2006/relationships/hyperlink" Target="http://sunfish.vc" TargetMode="External"/><Relationship Id="rId350" Type="http://schemas.openxmlformats.org/officeDocument/2006/relationships/hyperlink" Target="http://83north.com" TargetMode="External"/><Relationship Id="rId471" Type="http://schemas.openxmlformats.org/officeDocument/2006/relationships/hyperlink" Target="http://seayaventures.com" TargetMode="External"/><Relationship Id="rId592" Type="http://schemas.openxmlformats.org/officeDocument/2006/relationships/hyperlink" Target="http://innovationendeavors.com" TargetMode="External"/><Relationship Id="rId470" Type="http://schemas.openxmlformats.org/officeDocument/2006/relationships/hyperlink" Target="http://samaipataventures.com" TargetMode="External"/><Relationship Id="rId591" Type="http://schemas.openxmlformats.org/officeDocument/2006/relationships/hyperlink" Target="http://thcap.com" TargetMode="External"/><Relationship Id="rId114" Type="http://schemas.openxmlformats.org/officeDocument/2006/relationships/hyperlink" Target="http://santanderinnoventures.com" TargetMode="External"/><Relationship Id="rId235" Type="http://schemas.openxmlformats.org/officeDocument/2006/relationships/hyperlink" Target="http://peppermint-vp.com" TargetMode="External"/><Relationship Id="rId356" Type="http://schemas.openxmlformats.org/officeDocument/2006/relationships/hyperlink" Target="http://lazioinnova.it" TargetMode="External"/><Relationship Id="rId477" Type="http://schemas.openxmlformats.org/officeDocument/2006/relationships/hyperlink" Target="http://ysioscapital.com" TargetMode="External"/><Relationship Id="rId113" Type="http://schemas.openxmlformats.org/officeDocument/2006/relationships/hyperlink" Target="http://samsungventures.com" TargetMode="External"/><Relationship Id="rId234" Type="http://schemas.openxmlformats.org/officeDocument/2006/relationships/hyperlink" Target="http://pauaventures.com" TargetMode="External"/><Relationship Id="rId355" Type="http://schemas.openxmlformats.org/officeDocument/2006/relationships/hyperlink" Target="http://invitaliaventures.it" TargetMode="External"/><Relationship Id="rId476" Type="http://schemas.openxmlformats.org/officeDocument/2006/relationships/hyperlink" Target="http://bogestora.com" TargetMode="External"/><Relationship Id="rId597" Type="http://schemas.openxmlformats.org/officeDocument/2006/relationships/vmlDrawing" Target="../drawings/vmlDrawing2.vml"/><Relationship Id="rId112" Type="http://schemas.openxmlformats.org/officeDocument/2006/relationships/hyperlink" Target="http://techcrunch.com/2015/10/13/salesforce-ventures-banks-100m-to-invest-in-european-cloud-startups/" TargetMode="External"/><Relationship Id="rId233" Type="http://schemas.openxmlformats.org/officeDocument/2006/relationships/hyperlink" Target="http://ninetencapital.de" TargetMode="External"/><Relationship Id="rId354" Type="http://schemas.openxmlformats.org/officeDocument/2006/relationships/hyperlink" Target="http://invent-eu.net" TargetMode="External"/><Relationship Id="rId475" Type="http://schemas.openxmlformats.org/officeDocument/2006/relationships/hyperlink" Target="http://venturcap.es" TargetMode="External"/><Relationship Id="rId596" Type="http://schemas.openxmlformats.org/officeDocument/2006/relationships/drawing" Target="../drawings/drawing2.xml"/><Relationship Id="rId111" Type="http://schemas.openxmlformats.org/officeDocument/2006/relationships/hyperlink" Target="http://salesforce.com" TargetMode="External"/><Relationship Id="rId232" Type="http://schemas.openxmlformats.org/officeDocument/2006/relationships/hyperlink" Target="http://newten.com" TargetMode="External"/><Relationship Id="rId353" Type="http://schemas.openxmlformats.org/officeDocument/2006/relationships/hyperlink" Target="http://innogest.it" TargetMode="External"/><Relationship Id="rId474" Type="http://schemas.openxmlformats.org/officeDocument/2006/relationships/hyperlink" Target="http://toubkalpartners.com" TargetMode="External"/><Relationship Id="rId595" Type="http://schemas.openxmlformats.org/officeDocument/2006/relationships/hyperlink" Target="http://push.ventures/" TargetMode="External"/><Relationship Id="rId305" Type="http://schemas.openxmlformats.org/officeDocument/2006/relationships/hyperlink" Target="http://greencoat-capital.com" TargetMode="External"/><Relationship Id="rId426" Type="http://schemas.openxmlformats.org/officeDocument/2006/relationships/hyperlink" Target="http://ganexacapital.com" TargetMode="External"/><Relationship Id="rId547" Type="http://schemas.openxmlformats.org/officeDocument/2006/relationships/hyperlink" Target="http://aventurescapital.com" TargetMode="External"/><Relationship Id="rId304" Type="http://schemas.openxmlformats.org/officeDocument/2006/relationships/hyperlink" Target="http://suirvalleyventures.com" TargetMode="External"/><Relationship Id="rId425" Type="http://schemas.openxmlformats.org/officeDocument/2006/relationships/hyperlink" Target="http://faber-ventures.com" TargetMode="External"/><Relationship Id="rId546" Type="http://schemas.openxmlformats.org/officeDocument/2006/relationships/hyperlink" Target="http://pentechvc.com" TargetMode="External"/><Relationship Id="rId303" Type="http://schemas.openxmlformats.org/officeDocument/2006/relationships/hyperlink" Target="http://frontline.vc" TargetMode="External"/><Relationship Id="rId424" Type="http://schemas.openxmlformats.org/officeDocument/2006/relationships/hyperlink" Target="http://es-ventures.com" TargetMode="External"/><Relationship Id="rId545" Type="http://schemas.openxmlformats.org/officeDocument/2006/relationships/hyperlink" Target="http://axavp.com" TargetMode="External"/><Relationship Id="rId302" Type="http://schemas.openxmlformats.org/officeDocument/2006/relationships/hyperlink" Target="http://deltapartners.com" TargetMode="External"/><Relationship Id="rId423" Type="http://schemas.openxmlformats.org/officeDocument/2006/relationships/hyperlink" Target="http://edpstarter.com" TargetMode="External"/><Relationship Id="rId544" Type="http://schemas.openxmlformats.org/officeDocument/2006/relationships/hyperlink" Target="http://7percent.co" TargetMode="External"/><Relationship Id="rId309" Type="http://schemas.openxmlformats.org/officeDocument/2006/relationships/hyperlink" Target="http://bvp.com" TargetMode="External"/><Relationship Id="rId308" Type="http://schemas.openxmlformats.org/officeDocument/2006/relationships/hyperlink" Target="http://battery.com" TargetMode="External"/><Relationship Id="rId429" Type="http://schemas.openxmlformats.org/officeDocument/2006/relationships/hyperlink" Target="http://novabasecapital.pt" TargetMode="External"/><Relationship Id="rId307" Type="http://schemas.openxmlformats.org/officeDocument/2006/relationships/hyperlink" Target="http://alon-medtech.com" TargetMode="External"/><Relationship Id="rId428" Type="http://schemas.openxmlformats.org/officeDocument/2006/relationships/hyperlink" Target="http://lcventures.pt" TargetMode="External"/><Relationship Id="rId549" Type="http://schemas.openxmlformats.org/officeDocument/2006/relationships/hyperlink" Target="http://digital-future.org" TargetMode="External"/><Relationship Id="rId306" Type="http://schemas.openxmlformats.org/officeDocument/2006/relationships/hyperlink" Target="http://aleph.vc" TargetMode="External"/><Relationship Id="rId427" Type="http://schemas.openxmlformats.org/officeDocument/2006/relationships/hyperlink" Target="http://hovionecapital.com" TargetMode="External"/><Relationship Id="rId548" Type="http://schemas.openxmlformats.org/officeDocument/2006/relationships/hyperlink" Target="http://chernovetskyiinvestments.com" TargetMode="External"/><Relationship Id="rId301" Type="http://schemas.openxmlformats.org/officeDocument/2006/relationships/hyperlink" Target="http://sosv.com" TargetMode="External"/><Relationship Id="rId422" Type="http://schemas.openxmlformats.org/officeDocument/2006/relationships/hyperlink" Target="http://critical-ventures.com" TargetMode="External"/><Relationship Id="rId543" Type="http://schemas.openxmlformats.org/officeDocument/2006/relationships/hyperlink" Target="http://techstartni.com" TargetMode="External"/><Relationship Id="rId300" Type="http://schemas.openxmlformats.org/officeDocument/2006/relationships/hyperlink" Target="http://kernel-capital.com" TargetMode="External"/><Relationship Id="rId421" Type="http://schemas.openxmlformats.org/officeDocument/2006/relationships/hyperlink" Target="http://caixacapital.pt" TargetMode="External"/><Relationship Id="rId542" Type="http://schemas.openxmlformats.org/officeDocument/2006/relationships/hyperlink" Target="http://taliscapital.com" TargetMode="External"/><Relationship Id="rId420" Type="http://schemas.openxmlformats.org/officeDocument/2006/relationships/hyperlink" Target="http://besthorizon.pt" TargetMode="External"/><Relationship Id="rId541" Type="http://schemas.openxmlformats.org/officeDocument/2006/relationships/hyperlink" Target="http://pilabs.co.uk" TargetMode="External"/><Relationship Id="rId540" Type="http://schemas.openxmlformats.org/officeDocument/2006/relationships/hyperlink" Target="http://mvi.vc" TargetMode="External"/><Relationship Id="rId415" Type="http://schemas.openxmlformats.org/officeDocument/2006/relationships/hyperlink" Target="http://jpifund.com" TargetMode="External"/><Relationship Id="rId536" Type="http://schemas.openxmlformats.org/officeDocument/2006/relationships/hyperlink" Target="http://sankonline.com" TargetMode="External"/><Relationship Id="rId414" Type="http://schemas.openxmlformats.org/officeDocument/2006/relationships/hyperlink" Target="http://inovo.vc" TargetMode="External"/><Relationship Id="rId535" Type="http://schemas.openxmlformats.org/officeDocument/2006/relationships/hyperlink" Target="http://revo.vc" TargetMode="External"/><Relationship Id="rId413" Type="http://schemas.openxmlformats.org/officeDocument/2006/relationships/hyperlink" Target="http://innovationnest.co" TargetMode="External"/><Relationship Id="rId534" Type="http://schemas.openxmlformats.org/officeDocument/2006/relationships/hyperlink" Target="http://idacapital.com" TargetMode="External"/><Relationship Id="rId412" Type="http://schemas.openxmlformats.org/officeDocument/2006/relationships/hyperlink" Target="http://hardgamma.com" TargetMode="External"/><Relationship Id="rId533" Type="http://schemas.openxmlformats.org/officeDocument/2006/relationships/hyperlink" Target="http://dcp.vc" TargetMode="External"/><Relationship Id="rId419" Type="http://schemas.openxmlformats.org/officeDocument/2006/relationships/hyperlink" Target="http://ask.pt" TargetMode="External"/><Relationship Id="rId418" Type="http://schemas.openxmlformats.org/officeDocument/2006/relationships/hyperlink" Target="http://speedupgroup.com" TargetMode="External"/><Relationship Id="rId539" Type="http://schemas.openxmlformats.org/officeDocument/2006/relationships/hyperlink" Target="http://3tscapital.com" TargetMode="External"/><Relationship Id="rId417" Type="http://schemas.openxmlformats.org/officeDocument/2006/relationships/hyperlink" Target="http://rtaventures.com" TargetMode="External"/><Relationship Id="rId538" Type="http://schemas.openxmlformats.org/officeDocument/2006/relationships/hyperlink" Target="http://trpeventurepartners.com" TargetMode="External"/><Relationship Id="rId416" Type="http://schemas.openxmlformats.org/officeDocument/2006/relationships/hyperlink" Target="http://platinumseed.pl" TargetMode="External"/><Relationship Id="rId537" Type="http://schemas.openxmlformats.org/officeDocument/2006/relationships/hyperlink" Target="http://startershub.org" TargetMode="External"/><Relationship Id="rId411" Type="http://schemas.openxmlformats.org/officeDocument/2006/relationships/hyperlink" Target="http://gpventures.pl" TargetMode="External"/><Relationship Id="rId532" Type="http://schemas.openxmlformats.org/officeDocument/2006/relationships/hyperlink" Target="http://aslanobacapital.com" TargetMode="External"/><Relationship Id="rId410" Type="http://schemas.openxmlformats.org/officeDocument/2006/relationships/hyperlink" Target="http://evf.com.pl" TargetMode="External"/><Relationship Id="rId531" Type="http://schemas.openxmlformats.org/officeDocument/2006/relationships/hyperlink" Target="http://act-vc.com" TargetMode="External"/><Relationship Id="rId530" Type="http://schemas.openxmlformats.org/officeDocument/2006/relationships/hyperlink" Target="http://212ltd.com" TargetMode="External"/><Relationship Id="rId206" Type="http://schemas.openxmlformats.org/officeDocument/2006/relationships/hyperlink" Target="http://www.berlinvc.com/2016/01/04/a-new-venture-firm-called-blueyard/" TargetMode="External"/><Relationship Id="rId327" Type="http://schemas.openxmlformats.org/officeDocument/2006/relationships/hyperlink" Target="http://lsvp.com" TargetMode="External"/><Relationship Id="rId448" Type="http://schemas.openxmlformats.org/officeDocument/2006/relationships/hyperlink" Target="http://rsg-capital.si" TargetMode="External"/><Relationship Id="rId569" Type="http://schemas.openxmlformats.org/officeDocument/2006/relationships/hyperlink" Target="http://intelcapital.com" TargetMode="External"/><Relationship Id="rId205" Type="http://schemas.openxmlformats.org/officeDocument/2006/relationships/hyperlink" Target="http://blueyard.com" TargetMode="External"/><Relationship Id="rId326" Type="http://schemas.openxmlformats.org/officeDocument/2006/relationships/hyperlink" Target="http://kryptonvc.com" TargetMode="External"/><Relationship Id="rId447" Type="http://schemas.openxmlformats.org/officeDocument/2006/relationships/hyperlink" Target="http://neulogy.vc" TargetMode="External"/><Relationship Id="rId568" Type="http://schemas.openxmlformats.org/officeDocument/2006/relationships/hyperlink" Target="http://iaventures.com" TargetMode="External"/><Relationship Id="rId204" Type="http://schemas.openxmlformats.org/officeDocument/2006/relationships/hyperlink" Target="http://berlinventures.com" TargetMode="External"/><Relationship Id="rId325" Type="http://schemas.openxmlformats.org/officeDocument/2006/relationships/hyperlink" Target="http://jumpspeed.co" TargetMode="External"/><Relationship Id="rId446" Type="http://schemas.openxmlformats.org/officeDocument/2006/relationships/hyperlink" Target="http://pixvc.com" TargetMode="External"/><Relationship Id="rId567" Type="http://schemas.openxmlformats.org/officeDocument/2006/relationships/hyperlink" Target="http://gv.com" TargetMode="External"/><Relationship Id="rId203" Type="http://schemas.openxmlformats.org/officeDocument/2006/relationships/hyperlink" Target="http://bayernkapital.de" TargetMode="External"/><Relationship Id="rId324" Type="http://schemas.openxmlformats.org/officeDocument/2006/relationships/hyperlink" Target="http://jvpvc.com" TargetMode="External"/><Relationship Id="rId445" Type="http://schemas.openxmlformats.org/officeDocument/2006/relationships/hyperlink" Target="http://sc-ventures.com" TargetMode="External"/><Relationship Id="rId566" Type="http://schemas.openxmlformats.org/officeDocument/2006/relationships/hyperlink" Target="http://generalcatalyst.com" TargetMode="External"/><Relationship Id="rId209" Type="http://schemas.openxmlformats.org/officeDocument/2006/relationships/hyperlink" Target="http://cherry.vc" TargetMode="External"/><Relationship Id="rId208" Type="http://schemas.openxmlformats.org/officeDocument/2006/relationships/hyperlink" Target="http://cavalry.vc" TargetMode="External"/><Relationship Id="rId329" Type="http://schemas.openxmlformats.org/officeDocument/2006/relationships/hyperlink" Target="http://lool.vc" TargetMode="External"/><Relationship Id="rId207" Type="http://schemas.openxmlformats.org/officeDocument/2006/relationships/hyperlink" Target="http://capnamic.de" TargetMode="External"/><Relationship Id="rId328" Type="http://schemas.openxmlformats.org/officeDocument/2006/relationships/hyperlink" Target="http://lionbird.com" TargetMode="External"/><Relationship Id="rId449" Type="http://schemas.openxmlformats.org/officeDocument/2006/relationships/hyperlink" Target="http://101startups.com" TargetMode="External"/><Relationship Id="rId440" Type="http://schemas.openxmlformats.org/officeDocument/2006/relationships/hyperlink" Target="http://maxfieldcapital.com" TargetMode="External"/><Relationship Id="rId561" Type="http://schemas.openxmlformats.org/officeDocument/2006/relationships/hyperlink" Target="http://csvvc.com" TargetMode="External"/><Relationship Id="rId560" Type="http://schemas.openxmlformats.org/officeDocument/2006/relationships/hyperlink" Target="http://ciscoinvestments.com" TargetMode="External"/><Relationship Id="rId202" Type="http://schemas.openxmlformats.org/officeDocument/2006/relationships/hyperlink" Target="http://bauerventurepartnerd.vc" TargetMode="External"/><Relationship Id="rId323" Type="http://schemas.openxmlformats.org/officeDocument/2006/relationships/hyperlink" Target="http://janvest.com" TargetMode="External"/><Relationship Id="rId444" Type="http://schemas.openxmlformats.org/officeDocument/2006/relationships/hyperlink" Target="http://scottish-enterprise.com" TargetMode="External"/><Relationship Id="rId565" Type="http://schemas.openxmlformats.org/officeDocument/2006/relationships/hyperlink" Target="http://geventures.com" TargetMode="External"/><Relationship Id="rId201" Type="http://schemas.openxmlformats.org/officeDocument/2006/relationships/hyperlink" Target="http://basf-vc.de" TargetMode="External"/><Relationship Id="rId322" Type="http://schemas.openxmlformats.org/officeDocument/2006/relationships/hyperlink" Target="http://icv.vc" TargetMode="External"/><Relationship Id="rId443" Type="http://schemas.openxmlformats.org/officeDocument/2006/relationships/hyperlink" Target="http://mavencp.com" TargetMode="External"/><Relationship Id="rId564" Type="http://schemas.openxmlformats.org/officeDocument/2006/relationships/hyperlink" Target="http://foundercollective.com" TargetMode="External"/><Relationship Id="rId200" Type="http://schemas.openxmlformats.org/officeDocument/2006/relationships/hyperlink" Target="http://b10.vc" TargetMode="External"/><Relationship Id="rId321" Type="http://schemas.openxmlformats.org/officeDocument/2006/relationships/hyperlink" Target="http://inimiti.com" TargetMode="External"/><Relationship Id="rId442" Type="http://schemas.openxmlformats.org/officeDocument/2006/relationships/hyperlink" Target="http://bailliegifford.com" TargetMode="External"/><Relationship Id="rId563" Type="http://schemas.openxmlformats.org/officeDocument/2006/relationships/hyperlink" Target="http://ffvc.com" TargetMode="External"/><Relationship Id="rId320" Type="http://schemas.openxmlformats.org/officeDocument/2006/relationships/hyperlink" Target="http://gullivergroup.co.il" TargetMode="External"/><Relationship Id="rId441" Type="http://schemas.openxmlformats.org/officeDocument/2006/relationships/hyperlink" Target="http://runacap.com" TargetMode="External"/><Relationship Id="rId562" Type="http://schemas.openxmlformats.org/officeDocument/2006/relationships/hyperlink" Target="http://crossborderangels.com" TargetMode="External"/><Relationship Id="rId316" Type="http://schemas.openxmlformats.org/officeDocument/2006/relationships/hyperlink" Target="http://gemini.co.il" TargetMode="External"/><Relationship Id="rId437" Type="http://schemas.openxmlformats.org/officeDocument/2006/relationships/hyperlink" Target="http://quadrocapital.com" TargetMode="External"/><Relationship Id="rId558" Type="http://schemas.openxmlformats.org/officeDocument/2006/relationships/hyperlink" Target="http://blumbergcapital.com" TargetMode="External"/><Relationship Id="rId315" Type="http://schemas.openxmlformats.org/officeDocument/2006/relationships/hyperlink" Target="http://eshbol.com" TargetMode="External"/><Relationship Id="rId436" Type="http://schemas.openxmlformats.org/officeDocument/2006/relationships/hyperlink" Target="http://en.leta.vc" TargetMode="External"/><Relationship Id="rId557" Type="http://schemas.openxmlformats.org/officeDocument/2006/relationships/hyperlink" Target="http://brv.com" TargetMode="External"/><Relationship Id="rId314" Type="http://schemas.openxmlformats.org/officeDocument/2006/relationships/hyperlink" Target="http://ehealthventures.com" TargetMode="External"/><Relationship Id="rId435" Type="http://schemas.openxmlformats.org/officeDocument/2006/relationships/hyperlink" Target="http://dfjaurora.com" TargetMode="External"/><Relationship Id="rId556" Type="http://schemas.openxmlformats.org/officeDocument/2006/relationships/hyperlink" Target="http://accomplice.co" TargetMode="External"/><Relationship Id="rId313" Type="http://schemas.openxmlformats.org/officeDocument/2006/relationships/hyperlink" Target="http://cocpitinnovation.com" TargetMode="External"/><Relationship Id="rId434" Type="http://schemas.openxmlformats.org/officeDocument/2006/relationships/hyperlink" Target="http://buranvc.com" TargetMode="External"/><Relationship Id="rId555" Type="http://schemas.openxmlformats.org/officeDocument/2006/relationships/hyperlink" Target="http://new.abb.com" TargetMode="External"/><Relationship Id="rId319" Type="http://schemas.openxmlformats.org/officeDocument/2006/relationships/hyperlink" Target="http://glilotcapital.com" TargetMode="External"/><Relationship Id="rId318" Type="http://schemas.openxmlformats.org/officeDocument/2006/relationships/hyperlink" Target="http://gizavc.com" TargetMode="External"/><Relationship Id="rId439" Type="http://schemas.openxmlformats.org/officeDocument/2006/relationships/hyperlink" Target="http://almazcapital.com" TargetMode="External"/><Relationship Id="rId317" Type="http://schemas.openxmlformats.org/officeDocument/2006/relationships/hyperlink" Target="http://genesispartners.com" TargetMode="External"/><Relationship Id="rId438" Type="http://schemas.openxmlformats.org/officeDocument/2006/relationships/hyperlink" Target="http://edison.vc" TargetMode="External"/><Relationship Id="rId559" Type="http://schemas.openxmlformats.org/officeDocument/2006/relationships/hyperlink" Target="http://canaan.com" TargetMode="External"/><Relationship Id="rId550" Type="http://schemas.openxmlformats.org/officeDocument/2006/relationships/hyperlink" Target="http://imperiousgroup.com" TargetMode="External"/><Relationship Id="rId312" Type="http://schemas.openxmlformats.org/officeDocument/2006/relationships/hyperlink" Target="http://carmelventures.com" TargetMode="External"/><Relationship Id="rId433" Type="http://schemas.openxmlformats.org/officeDocument/2006/relationships/hyperlink" Target="http://portugalventures.pt" TargetMode="External"/><Relationship Id="rId554" Type="http://schemas.openxmlformats.org/officeDocument/2006/relationships/hyperlink" Target="http://500.co" TargetMode="External"/><Relationship Id="rId311" Type="http://schemas.openxmlformats.org/officeDocument/2006/relationships/hyperlink" Target="http://canaan.com" TargetMode="External"/><Relationship Id="rId432" Type="http://schemas.openxmlformats.org/officeDocument/2006/relationships/hyperlink" Target="http://sonaeeventures.com" TargetMode="External"/><Relationship Id="rId553" Type="http://schemas.openxmlformats.org/officeDocument/2006/relationships/hyperlink" Target="http://vostokventures.com" TargetMode="External"/><Relationship Id="rId310" Type="http://schemas.openxmlformats.org/officeDocument/2006/relationships/hyperlink" Target="http://brm.com" TargetMode="External"/><Relationship Id="rId431" Type="http://schemas.openxmlformats.org/officeDocument/2006/relationships/hyperlink" Target="http://shillingcapital.com" TargetMode="External"/><Relationship Id="rId552" Type="http://schemas.openxmlformats.org/officeDocument/2006/relationships/hyperlink" Target="http://taventures.vc" TargetMode="External"/><Relationship Id="rId430" Type="http://schemas.openxmlformats.org/officeDocument/2006/relationships/hyperlink" Target="http://pathena.com" TargetMode="External"/><Relationship Id="rId551" Type="http://schemas.openxmlformats.org/officeDocument/2006/relationships/hyperlink" Target="http://smrk.vc"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ySplit="1.0" topLeftCell="A2" activePane="bottomLeft" state="frozen"/>
      <selection activeCell="B3" sqref="B3" pane="bottomLeft"/>
    </sheetView>
  </sheetViews>
  <sheetFormatPr customHeight="1" defaultColWidth="12.63" defaultRowHeight="15.75"/>
  <cols>
    <col customWidth="1" min="1" max="1" width="12.63"/>
    <col customWidth="1" min="2" max="2" width="17.75"/>
    <col customWidth="1" min="4" max="4" width="14.13"/>
    <col customWidth="1" min="8" max="8" width="12.5"/>
    <col customWidth="1" min="9" max="10" width="17.38"/>
    <col customWidth="1" min="12" max="12" width="22.0"/>
  </cols>
  <sheetData>
    <row r="1" ht="121.5" customHeight="1">
      <c r="A1" s="1" t="s">
        <v>0</v>
      </c>
      <c r="B1" s="2"/>
      <c r="C1" s="2"/>
      <c r="D1" s="2"/>
      <c r="E1" s="2"/>
      <c r="F1" s="2"/>
      <c r="G1" s="2"/>
      <c r="H1" s="2"/>
      <c r="I1" s="2"/>
      <c r="J1" s="2"/>
      <c r="K1" s="2"/>
      <c r="L1" s="3"/>
    </row>
    <row r="2">
      <c r="A2" s="4" t="s">
        <v>1</v>
      </c>
      <c r="B2" s="5"/>
      <c r="C2" s="5"/>
      <c r="D2" s="5"/>
      <c r="E2" s="5"/>
      <c r="F2" s="5"/>
      <c r="G2" s="5"/>
      <c r="H2" s="5"/>
      <c r="I2" s="5"/>
      <c r="J2" s="5"/>
      <c r="K2" s="5"/>
      <c r="L2" s="5"/>
    </row>
    <row r="3">
      <c r="A3" s="6"/>
      <c r="B3" s="5"/>
      <c r="C3" s="5"/>
      <c r="D3" s="5"/>
      <c r="E3" s="5"/>
      <c r="F3" s="5"/>
      <c r="G3" s="5"/>
      <c r="H3" s="5"/>
      <c r="I3" s="5"/>
      <c r="J3" s="5"/>
      <c r="K3" s="5"/>
      <c r="L3" s="5"/>
    </row>
    <row r="4">
      <c r="A4" s="6" t="s">
        <v>2</v>
      </c>
      <c r="B4" s="7" t="s">
        <v>3</v>
      </c>
      <c r="J4" s="5"/>
      <c r="K4" s="5"/>
      <c r="L4" s="5"/>
    </row>
    <row r="5">
      <c r="A5" s="4"/>
      <c r="J5" s="5"/>
      <c r="K5" s="5"/>
      <c r="L5" s="5"/>
    </row>
    <row r="6">
      <c r="A6" s="4"/>
      <c r="J6" s="5"/>
      <c r="K6" s="5"/>
      <c r="L6" s="5"/>
    </row>
    <row r="7">
      <c r="A7" s="4" t="s">
        <v>4</v>
      </c>
      <c r="B7" s="5">
        <f>COUNTA(Active!A3:A599)</f>
        <v>597</v>
      </c>
      <c r="C7" s="5"/>
      <c r="D7" s="5"/>
      <c r="E7" s="5"/>
      <c r="F7" s="5"/>
      <c r="G7" s="5"/>
      <c r="H7" s="5"/>
      <c r="I7" s="5"/>
      <c r="J7" s="5"/>
      <c r="K7" s="5"/>
      <c r="L7" s="5"/>
    </row>
    <row r="8">
      <c r="A8" s="8"/>
      <c r="B8" s="9"/>
      <c r="C8" s="9"/>
      <c r="D8" s="9"/>
      <c r="E8" s="9"/>
      <c r="F8" s="9"/>
      <c r="G8" s="9"/>
      <c r="H8" s="9"/>
      <c r="I8" s="9"/>
      <c r="J8" s="9"/>
      <c r="K8" s="9"/>
      <c r="L8" s="9"/>
    </row>
    <row r="9">
      <c r="A9" s="10" t="s">
        <v>5</v>
      </c>
      <c r="B9" s="9"/>
      <c r="C9" s="9"/>
      <c r="D9" s="9"/>
      <c r="E9" s="9"/>
      <c r="F9" s="9"/>
      <c r="G9" s="9"/>
      <c r="H9" s="9"/>
      <c r="I9" s="9"/>
      <c r="J9" s="9"/>
      <c r="K9" s="9"/>
      <c r="L9" s="9"/>
    </row>
    <row r="10">
      <c r="A10" s="11" t="s">
        <v>6</v>
      </c>
      <c r="B10" s="11"/>
      <c r="C10" s="11"/>
      <c r="D10" s="11"/>
      <c r="E10" s="11"/>
      <c r="F10" s="11"/>
      <c r="G10" s="11"/>
      <c r="H10" s="12"/>
      <c r="I10" s="9"/>
      <c r="J10" s="9"/>
      <c r="K10" s="9"/>
      <c r="L10" s="9"/>
    </row>
    <row r="11">
      <c r="A11" s="11" t="s">
        <v>7</v>
      </c>
      <c r="B11" s="11"/>
      <c r="C11" s="11"/>
      <c r="D11" s="11"/>
      <c r="E11" s="11"/>
      <c r="F11" s="11"/>
      <c r="G11" s="11"/>
      <c r="H11" s="12"/>
      <c r="I11" s="9"/>
      <c r="J11" s="9"/>
      <c r="K11" s="9"/>
      <c r="L11" s="9"/>
    </row>
    <row r="12">
      <c r="A12" s="13" t="s">
        <v>8</v>
      </c>
      <c r="B12" s="12"/>
      <c r="C12" s="12"/>
      <c r="D12" s="12"/>
      <c r="E12" s="12"/>
      <c r="F12" s="12"/>
      <c r="G12" s="12"/>
      <c r="H12" s="12"/>
      <c r="I12" s="9"/>
      <c r="J12" s="9"/>
      <c r="K12" s="9"/>
      <c r="L12" s="9"/>
    </row>
    <row r="13">
      <c r="A13" s="13" t="s">
        <v>9</v>
      </c>
      <c r="B13" s="12"/>
      <c r="C13" s="12"/>
      <c r="D13" s="14"/>
      <c r="E13" s="14"/>
      <c r="F13" s="14"/>
      <c r="G13" s="14"/>
      <c r="H13" s="14"/>
      <c r="I13" s="9"/>
      <c r="J13" s="9"/>
      <c r="K13" s="9"/>
      <c r="L13" s="9"/>
    </row>
    <row r="14">
      <c r="A14" s="13" t="s">
        <v>10</v>
      </c>
      <c r="B14" s="12"/>
      <c r="C14" s="12"/>
      <c r="D14" s="14"/>
      <c r="E14" s="14"/>
      <c r="F14" s="14"/>
      <c r="G14" s="14"/>
      <c r="H14" s="14"/>
      <c r="I14" s="9"/>
      <c r="J14" s="9"/>
      <c r="K14" s="9"/>
      <c r="L14" s="9"/>
    </row>
    <row r="15">
      <c r="A15" s="10"/>
      <c r="B15" s="9"/>
      <c r="C15" s="9"/>
      <c r="D15" s="9"/>
      <c r="E15" s="9"/>
      <c r="F15" s="9"/>
      <c r="G15" s="9"/>
      <c r="H15" s="9"/>
      <c r="I15" s="9"/>
      <c r="J15" s="9"/>
      <c r="K15" s="9"/>
      <c r="L15" s="9"/>
    </row>
    <row r="16">
      <c r="A16" s="15"/>
      <c r="B16" s="9"/>
      <c r="C16" s="9"/>
      <c r="D16" s="9"/>
      <c r="E16" s="9"/>
      <c r="F16" s="9"/>
      <c r="G16" s="9"/>
      <c r="H16" s="9"/>
      <c r="I16" s="9"/>
      <c r="J16" s="9"/>
      <c r="K16" s="9"/>
      <c r="L16" s="9"/>
    </row>
    <row r="17">
      <c r="A17" s="16" t="s">
        <v>11</v>
      </c>
      <c r="B17" s="17" t="s">
        <v>12</v>
      </c>
      <c r="C17" s="16" t="s">
        <v>13</v>
      </c>
      <c r="D17" s="16" t="s">
        <v>14</v>
      </c>
      <c r="E17" s="16" t="s">
        <v>15</v>
      </c>
      <c r="F17" s="16" t="s">
        <v>16</v>
      </c>
      <c r="G17" s="16" t="s">
        <v>17</v>
      </c>
      <c r="H17" s="16" t="s">
        <v>18</v>
      </c>
      <c r="I17" s="17" t="s">
        <v>19</v>
      </c>
      <c r="J17" s="17" t="s">
        <v>20</v>
      </c>
      <c r="K17" s="18" t="s">
        <v>21</v>
      </c>
      <c r="L17" s="19" t="s">
        <v>22</v>
      </c>
    </row>
    <row r="18">
      <c r="A18" s="20" t="s">
        <v>23</v>
      </c>
      <c r="B18" s="21" t="str">
        <f>HYPERLINK("www.techstars.com/","www.techstars.com/")</f>
        <v>www.techstars.com/</v>
      </c>
      <c r="C18" s="20" t="s">
        <v>24</v>
      </c>
      <c r="D18" s="20" t="s">
        <v>25</v>
      </c>
      <c r="E18" s="20" t="s">
        <v>26</v>
      </c>
      <c r="F18" s="20" t="s">
        <v>27</v>
      </c>
      <c r="G18" s="20" t="s">
        <v>27</v>
      </c>
      <c r="H18" s="20" t="s">
        <v>27</v>
      </c>
      <c r="I18" s="22" t="s">
        <v>28</v>
      </c>
      <c r="J18" s="22" t="s">
        <v>29</v>
      </c>
      <c r="K18" s="20" t="s">
        <v>30</v>
      </c>
      <c r="L18" s="22" t="s">
        <v>31</v>
      </c>
    </row>
    <row r="19">
      <c r="A19" s="10"/>
      <c r="B19" s="9"/>
      <c r="C19" s="9"/>
      <c r="D19" s="9"/>
      <c r="E19" s="9"/>
      <c r="F19" s="9"/>
      <c r="G19" s="9"/>
      <c r="H19" s="9"/>
      <c r="I19" s="9"/>
      <c r="J19" s="9"/>
      <c r="K19" s="9"/>
      <c r="L19" s="9"/>
    </row>
    <row r="20">
      <c r="A20" s="23" t="s">
        <v>32</v>
      </c>
      <c r="B20" s="9"/>
      <c r="C20" s="9"/>
      <c r="D20" s="9"/>
      <c r="E20" s="8"/>
      <c r="F20" s="9"/>
      <c r="G20" s="9"/>
      <c r="H20" s="9"/>
      <c r="I20" s="9"/>
      <c r="J20" s="9"/>
      <c r="K20" s="9"/>
      <c r="L20" s="9"/>
    </row>
    <row r="21">
      <c r="A21" s="24" t="s">
        <v>33</v>
      </c>
      <c r="B21" s="8" t="s">
        <v>34</v>
      </c>
      <c r="C21" s="8"/>
      <c r="D21" s="8"/>
      <c r="E21" s="9"/>
      <c r="F21" s="8"/>
      <c r="G21" s="9"/>
      <c r="H21" s="8"/>
      <c r="I21" s="9"/>
      <c r="J21" s="9"/>
      <c r="K21" s="9"/>
      <c r="L21" s="9"/>
    </row>
    <row r="22">
      <c r="A22" s="8" t="s">
        <v>35</v>
      </c>
      <c r="B22" s="8" t="s">
        <v>36</v>
      </c>
      <c r="C22" s="9"/>
      <c r="D22" s="9"/>
      <c r="E22" s="9"/>
      <c r="F22" s="9"/>
      <c r="G22" s="9"/>
      <c r="H22" s="9"/>
      <c r="I22" s="9"/>
      <c r="J22" s="9"/>
      <c r="K22" s="9"/>
      <c r="L22" s="9"/>
    </row>
    <row r="23">
      <c r="A23" s="8" t="s">
        <v>37</v>
      </c>
      <c r="B23" s="8" t="s">
        <v>38</v>
      </c>
      <c r="C23" s="9"/>
      <c r="D23" s="9"/>
      <c r="E23" s="9"/>
      <c r="F23" s="9"/>
      <c r="G23" s="9"/>
      <c r="H23" s="9"/>
      <c r="I23" s="9"/>
      <c r="J23" s="9"/>
      <c r="K23" s="9"/>
      <c r="L23" s="9"/>
    </row>
    <row r="24">
      <c r="A24" s="8" t="s">
        <v>39</v>
      </c>
      <c r="B24" s="8" t="s">
        <v>40</v>
      </c>
      <c r="C24" s="9"/>
      <c r="D24" s="9"/>
      <c r="E24" s="9"/>
      <c r="F24" s="9"/>
      <c r="G24" s="9"/>
      <c r="H24" s="9"/>
      <c r="I24" s="25"/>
      <c r="J24" s="25"/>
      <c r="K24" s="25"/>
      <c r="L24" s="25"/>
    </row>
    <row r="25">
      <c r="A25" s="8" t="s">
        <v>41</v>
      </c>
      <c r="B25" s="8" t="s">
        <v>42</v>
      </c>
      <c r="C25" s="9"/>
      <c r="D25" s="9"/>
      <c r="E25" s="9"/>
      <c r="F25" s="9"/>
      <c r="G25" s="9"/>
      <c r="H25" s="9"/>
      <c r="I25" s="25"/>
      <c r="J25" s="25"/>
      <c r="K25" s="25"/>
      <c r="L25" s="25"/>
    </row>
    <row r="26">
      <c r="A26" s="8" t="s">
        <v>43</v>
      </c>
      <c r="B26" s="8" t="s">
        <v>44</v>
      </c>
      <c r="C26" s="9"/>
      <c r="D26" s="9"/>
      <c r="E26" s="9"/>
      <c r="F26" s="9"/>
      <c r="G26" s="9"/>
      <c r="H26" s="9"/>
      <c r="I26" s="25"/>
      <c r="J26" s="25"/>
      <c r="K26" s="25"/>
      <c r="L26" s="25"/>
    </row>
    <row r="27">
      <c r="A27" s="8" t="s">
        <v>45</v>
      </c>
      <c r="B27" s="8" t="s">
        <v>46</v>
      </c>
      <c r="C27" s="9"/>
      <c r="D27" s="9"/>
      <c r="E27" s="9"/>
      <c r="F27" s="26" t="s">
        <v>47</v>
      </c>
      <c r="G27" s="9"/>
      <c r="H27" s="9"/>
      <c r="I27" s="25"/>
      <c r="J27" s="25"/>
      <c r="K27" s="25"/>
      <c r="L27" s="25"/>
    </row>
    <row r="28">
      <c r="A28" s="8" t="s">
        <v>48</v>
      </c>
      <c r="B28" s="8" t="s">
        <v>49</v>
      </c>
      <c r="C28" s="9"/>
      <c r="D28" s="9"/>
      <c r="E28" s="9"/>
      <c r="F28" s="10" t="s">
        <v>50</v>
      </c>
      <c r="G28" s="9"/>
      <c r="H28" s="9"/>
      <c r="I28" s="25"/>
      <c r="J28" s="25"/>
      <c r="K28" s="25"/>
      <c r="L28" s="25"/>
    </row>
    <row r="29">
      <c r="A29" s="9"/>
      <c r="B29" s="9"/>
      <c r="C29" s="9"/>
      <c r="D29" s="9"/>
      <c r="E29" s="9"/>
      <c r="F29" s="9"/>
      <c r="G29" s="9"/>
      <c r="H29" s="9"/>
      <c r="I29" s="9"/>
      <c r="J29" s="9"/>
      <c r="K29" s="9"/>
      <c r="L29" s="9"/>
    </row>
    <row r="30">
      <c r="A30" s="9"/>
      <c r="B30" s="9"/>
      <c r="C30" s="9"/>
      <c r="D30" s="9"/>
      <c r="E30" s="9"/>
      <c r="F30" s="9"/>
      <c r="G30" s="9"/>
      <c r="H30" s="9"/>
      <c r="I30" s="9"/>
      <c r="J30" s="9"/>
      <c r="K30" s="9"/>
      <c r="L30" s="9"/>
    </row>
    <row r="31">
      <c r="A31" s="9"/>
      <c r="B31" s="9"/>
      <c r="C31" s="9"/>
      <c r="D31" s="9"/>
      <c r="E31" s="9"/>
      <c r="F31" s="9"/>
      <c r="G31" s="9"/>
      <c r="H31" s="9"/>
      <c r="I31" s="9"/>
      <c r="J31" s="9"/>
      <c r="K31" s="9"/>
      <c r="L31" s="9"/>
    </row>
    <row r="32">
      <c r="A32" s="9"/>
      <c r="B32" s="9"/>
      <c r="C32" s="9"/>
      <c r="D32" s="9"/>
      <c r="E32" s="9"/>
      <c r="F32" s="9"/>
      <c r="G32" s="9"/>
      <c r="H32" s="9"/>
      <c r="I32" s="9"/>
      <c r="J32" s="9"/>
      <c r="K32" s="9"/>
      <c r="L32" s="9"/>
    </row>
    <row r="33">
      <c r="A33" s="9"/>
      <c r="B33" s="9"/>
      <c r="C33" s="9"/>
      <c r="D33" s="9"/>
      <c r="E33" s="9"/>
      <c r="F33" s="9"/>
      <c r="G33" s="9"/>
      <c r="H33" s="9"/>
      <c r="I33" s="9"/>
      <c r="J33" s="9"/>
      <c r="K33" s="9"/>
      <c r="L33" s="9"/>
    </row>
    <row r="34">
      <c r="A34" s="9"/>
      <c r="B34" s="9"/>
      <c r="C34" s="9"/>
      <c r="D34" s="9"/>
      <c r="E34" s="9"/>
      <c r="F34" s="9"/>
      <c r="G34" s="9"/>
      <c r="H34" s="9"/>
      <c r="I34" s="9"/>
      <c r="J34" s="9"/>
      <c r="K34" s="9"/>
      <c r="L34" s="9"/>
    </row>
    <row r="35">
      <c r="A35" s="9"/>
      <c r="B35" s="9"/>
      <c r="C35" s="9"/>
      <c r="D35" s="9"/>
      <c r="E35" s="9"/>
      <c r="F35" s="9"/>
      <c r="G35" s="9"/>
      <c r="H35" s="9"/>
      <c r="I35" s="9"/>
      <c r="J35" s="9"/>
      <c r="K35" s="9"/>
      <c r="L35" s="9"/>
    </row>
    <row r="36">
      <c r="A36" s="9"/>
      <c r="B36" s="9"/>
      <c r="C36" s="9"/>
      <c r="D36" s="9"/>
      <c r="E36" s="9"/>
      <c r="F36" s="9"/>
      <c r="G36" s="9"/>
      <c r="H36" s="9"/>
      <c r="I36" s="9"/>
      <c r="J36" s="9"/>
      <c r="K36" s="9"/>
      <c r="L36" s="9"/>
    </row>
    <row r="37">
      <c r="A37" s="9"/>
      <c r="B37" s="9"/>
      <c r="C37" s="9"/>
      <c r="D37" s="9"/>
      <c r="E37" s="9"/>
      <c r="F37" s="9"/>
      <c r="G37" s="9"/>
      <c r="H37" s="9"/>
      <c r="I37" s="9"/>
      <c r="J37" s="9"/>
      <c r="K37" s="9"/>
      <c r="L37" s="9"/>
    </row>
    <row r="38">
      <c r="A38" s="9"/>
      <c r="B38" s="9"/>
      <c r="C38" s="9"/>
      <c r="D38" s="9"/>
      <c r="E38" s="9"/>
      <c r="F38" s="9"/>
      <c r="G38" s="9"/>
      <c r="H38" s="9"/>
      <c r="I38" s="9"/>
      <c r="J38" s="9"/>
      <c r="K38" s="9"/>
      <c r="L38" s="9"/>
    </row>
    <row r="39">
      <c r="A39" s="9"/>
      <c r="B39" s="9"/>
      <c r="C39" s="9"/>
      <c r="D39" s="9"/>
      <c r="E39" s="9"/>
      <c r="F39" s="9"/>
      <c r="G39" s="9"/>
      <c r="H39" s="9"/>
      <c r="I39" s="9"/>
      <c r="J39" s="9"/>
      <c r="K39" s="9"/>
      <c r="L39" s="9"/>
    </row>
    <row r="40">
      <c r="A40" s="9"/>
      <c r="B40" s="9"/>
      <c r="C40" s="9"/>
      <c r="D40" s="9"/>
      <c r="E40" s="9"/>
      <c r="F40" s="9"/>
      <c r="G40" s="9"/>
      <c r="H40" s="9"/>
      <c r="I40" s="9"/>
      <c r="J40" s="9"/>
      <c r="K40" s="9"/>
      <c r="L40" s="9"/>
    </row>
    <row r="41">
      <c r="A41" s="9"/>
      <c r="B41" s="9"/>
      <c r="C41" s="9"/>
      <c r="D41" s="9"/>
      <c r="E41" s="9"/>
      <c r="F41" s="9"/>
      <c r="G41" s="9"/>
      <c r="H41" s="9"/>
      <c r="I41" s="9"/>
      <c r="J41" s="9"/>
      <c r="K41" s="9"/>
      <c r="L41" s="9"/>
    </row>
    <row r="42">
      <c r="A42" s="9"/>
      <c r="B42" s="9"/>
      <c r="C42" s="9"/>
      <c r="D42" s="9"/>
      <c r="E42" s="9"/>
      <c r="F42" s="9"/>
      <c r="G42" s="9"/>
      <c r="H42" s="9"/>
      <c r="I42" s="9"/>
      <c r="J42" s="9"/>
      <c r="K42" s="9"/>
      <c r="L42" s="9"/>
    </row>
    <row r="43">
      <c r="A43" s="9"/>
      <c r="B43" s="9"/>
      <c r="C43" s="9"/>
      <c r="D43" s="9"/>
      <c r="E43" s="9"/>
      <c r="F43" s="9"/>
      <c r="G43" s="9"/>
      <c r="H43" s="9"/>
      <c r="I43" s="9"/>
      <c r="J43" s="9"/>
      <c r="K43" s="9"/>
      <c r="L43" s="9"/>
    </row>
    <row r="44">
      <c r="A44" s="9"/>
      <c r="B44" s="9"/>
      <c r="C44" s="9"/>
      <c r="D44" s="9"/>
      <c r="E44" s="9"/>
      <c r="F44" s="9"/>
      <c r="G44" s="9"/>
      <c r="H44" s="9"/>
      <c r="I44" s="9"/>
      <c r="J44" s="9"/>
      <c r="K44" s="9"/>
      <c r="L44" s="9"/>
    </row>
    <row r="45">
      <c r="A45" s="9"/>
      <c r="B45" s="9"/>
      <c r="C45" s="9"/>
      <c r="D45" s="9"/>
      <c r="E45" s="9"/>
      <c r="F45" s="9"/>
      <c r="G45" s="9"/>
      <c r="H45" s="9"/>
      <c r="I45" s="9"/>
      <c r="J45" s="9"/>
      <c r="K45" s="9"/>
      <c r="L45" s="9"/>
    </row>
    <row r="46">
      <c r="A46" s="9"/>
      <c r="B46" s="9"/>
      <c r="C46" s="9"/>
      <c r="D46" s="9"/>
      <c r="E46" s="9"/>
      <c r="F46" s="9"/>
      <c r="G46" s="9"/>
      <c r="H46" s="9"/>
      <c r="I46" s="9"/>
      <c r="J46" s="9"/>
      <c r="K46" s="9"/>
      <c r="L46" s="9"/>
    </row>
    <row r="47">
      <c r="A47" s="9"/>
      <c r="B47" s="9"/>
      <c r="C47" s="9"/>
      <c r="D47" s="9"/>
      <c r="E47" s="9"/>
      <c r="F47" s="9"/>
      <c r="G47" s="9"/>
      <c r="H47" s="9"/>
      <c r="I47" s="9"/>
      <c r="J47" s="9"/>
      <c r="K47" s="9"/>
      <c r="L47" s="9"/>
    </row>
    <row r="48">
      <c r="A48" s="9"/>
      <c r="B48" s="9"/>
      <c r="C48" s="9"/>
      <c r="D48" s="9"/>
      <c r="E48" s="9"/>
      <c r="F48" s="9"/>
      <c r="G48" s="9"/>
      <c r="H48" s="9"/>
      <c r="I48" s="9"/>
      <c r="J48" s="9"/>
      <c r="K48" s="9"/>
      <c r="L48" s="9"/>
    </row>
    <row r="49">
      <c r="A49" s="9"/>
      <c r="B49" s="9"/>
      <c r="C49" s="9"/>
      <c r="D49" s="9"/>
      <c r="E49" s="9"/>
      <c r="F49" s="9"/>
      <c r="G49" s="9"/>
      <c r="H49" s="9"/>
      <c r="I49" s="9"/>
      <c r="J49" s="9"/>
      <c r="K49" s="9"/>
      <c r="L49" s="9"/>
    </row>
    <row r="50">
      <c r="A50" s="9"/>
      <c r="B50" s="9"/>
      <c r="C50" s="9"/>
      <c r="D50" s="9"/>
      <c r="E50" s="9"/>
      <c r="F50" s="9"/>
      <c r="G50" s="9"/>
      <c r="H50" s="9"/>
      <c r="I50" s="9"/>
      <c r="J50" s="9"/>
      <c r="K50" s="9"/>
      <c r="L50" s="9"/>
    </row>
    <row r="51">
      <c r="A51" s="9"/>
      <c r="B51" s="9"/>
      <c r="C51" s="9"/>
      <c r="D51" s="9"/>
      <c r="E51" s="9"/>
      <c r="F51" s="9"/>
      <c r="G51" s="9"/>
      <c r="H51" s="9"/>
      <c r="I51" s="9"/>
      <c r="J51" s="9"/>
      <c r="K51" s="9"/>
      <c r="L51" s="9"/>
    </row>
    <row r="52">
      <c r="A52" s="9"/>
      <c r="B52" s="9"/>
      <c r="C52" s="9"/>
      <c r="D52" s="9"/>
      <c r="E52" s="9"/>
      <c r="F52" s="9"/>
      <c r="G52" s="9"/>
      <c r="H52" s="9"/>
      <c r="I52" s="9"/>
      <c r="J52" s="9"/>
      <c r="K52" s="9"/>
      <c r="L52" s="9"/>
    </row>
    <row r="53">
      <c r="A53" s="9"/>
      <c r="B53" s="9"/>
      <c r="C53" s="9"/>
      <c r="D53" s="9"/>
      <c r="E53" s="9"/>
      <c r="F53" s="9"/>
      <c r="G53" s="9"/>
      <c r="H53" s="9"/>
      <c r="I53" s="9"/>
      <c r="J53" s="9"/>
      <c r="K53" s="9"/>
      <c r="L53" s="9"/>
    </row>
    <row r="54">
      <c r="A54" s="9"/>
      <c r="B54" s="9"/>
      <c r="C54" s="9"/>
      <c r="D54" s="9"/>
      <c r="E54" s="9"/>
      <c r="F54" s="9"/>
      <c r="G54" s="9"/>
      <c r="H54" s="9"/>
      <c r="I54" s="9"/>
      <c r="J54" s="9"/>
      <c r="K54" s="9"/>
      <c r="L54" s="9"/>
    </row>
    <row r="55">
      <c r="A55" s="9"/>
      <c r="B55" s="9"/>
      <c r="C55" s="9"/>
      <c r="D55" s="9"/>
      <c r="E55" s="9"/>
      <c r="F55" s="9"/>
      <c r="G55" s="9"/>
      <c r="H55" s="9"/>
      <c r="I55" s="9"/>
      <c r="J55" s="9"/>
      <c r="K55" s="9"/>
      <c r="L55" s="9"/>
    </row>
    <row r="56">
      <c r="A56" s="9"/>
      <c r="B56" s="9"/>
      <c r="C56" s="9"/>
      <c r="D56" s="9"/>
      <c r="E56" s="9"/>
      <c r="F56" s="9"/>
      <c r="G56" s="9"/>
      <c r="H56" s="9"/>
      <c r="I56" s="9"/>
      <c r="J56" s="9"/>
      <c r="K56" s="9"/>
      <c r="L56" s="9"/>
    </row>
    <row r="57">
      <c r="A57" s="9"/>
      <c r="B57" s="9"/>
      <c r="C57" s="9"/>
      <c r="D57" s="9"/>
      <c r="E57" s="9"/>
      <c r="F57" s="9"/>
      <c r="G57" s="9"/>
      <c r="H57" s="9"/>
      <c r="I57" s="9"/>
      <c r="J57" s="9"/>
      <c r="K57" s="9"/>
      <c r="L57" s="9"/>
    </row>
    <row r="58">
      <c r="A58" s="9"/>
      <c r="B58" s="9"/>
      <c r="C58" s="9"/>
      <c r="D58" s="9"/>
      <c r="E58" s="9"/>
      <c r="F58" s="9"/>
      <c r="G58" s="9"/>
      <c r="H58" s="9"/>
      <c r="I58" s="9"/>
      <c r="J58" s="9"/>
      <c r="K58" s="9"/>
      <c r="L58" s="9"/>
    </row>
    <row r="59">
      <c r="A59" s="9"/>
      <c r="B59" s="9"/>
      <c r="C59" s="9"/>
      <c r="D59" s="9"/>
      <c r="E59" s="9"/>
      <c r="F59" s="9"/>
      <c r="G59" s="9"/>
      <c r="H59" s="9"/>
      <c r="I59" s="9"/>
      <c r="J59" s="9"/>
      <c r="K59" s="9"/>
      <c r="L59" s="9"/>
    </row>
    <row r="60">
      <c r="A60" s="9"/>
      <c r="B60" s="9"/>
      <c r="C60" s="9"/>
      <c r="D60" s="9"/>
      <c r="E60" s="9"/>
      <c r="F60" s="9"/>
      <c r="G60" s="9"/>
      <c r="H60" s="9"/>
      <c r="I60" s="9"/>
      <c r="J60" s="9"/>
      <c r="K60" s="9"/>
      <c r="L60" s="9"/>
    </row>
    <row r="61">
      <c r="A61" s="9"/>
      <c r="B61" s="9"/>
      <c r="C61" s="9"/>
      <c r="D61" s="9"/>
      <c r="E61" s="9"/>
      <c r="F61" s="9"/>
      <c r="G61" s="9"/>
      <c r="H61" s="9"/>
      <c r="I61" s="9"/>
      <c r="J61" s="9"/>
      <c r="K61" s="9"/>
      <c r="L61" s="9"/>
    </row>
    <row r="62">
      <c r="A62" s="9"/>
      <c r="B62" s="9"/>
      <c r="C62" s="9"/>
      <c r="D62" s="9"/>
      <c r="E62" s="9"/>
      <c r="F62" s="9"/>
      <c r="G62" s="9"/>
      <c r="H62" s="9"/>
      <c r="I62" s="9"/>
      <c r="J62" s="9"/>
      <c r="K62" s="9"/>
      <c r="L62" s="9"/>
    </row>
    <row r="63">
      <c r="A63" s="9"/>
      <c r="B63" s="9"/>
      <c r="C63" s="9"/>
      <c r="D63" s="9"/>
      <c r="E63" s="9"/>
      <c r="F63" s="9"/>
      <c r="G63" s="9"/>
      <c r="H63" s="9"/>
      <c r="I63" s="9"/>
      <c r="J63" s="9"/>
      <c r="K63" s="9"/>
      <c r="L63" s="9"/>
    </row>
    <row r="64">
      <c r="A64" s="9"/>
      <c r="B64" s="9"/>
      <c r="C64" s="9"/>
      <c r="D64" s="9"/>
      <c r="E64" s="9"/>
      <c r="F64" s="9"/>
      <c r="G64" s="9"/>
      <c r="H64" s="9"/>
      <c r="I64" s="9"/>
      <c r="J64" s="9"/>
      <c r="K64" s="9"/>
      <c r="L64" s="9"/>
    </row>
    <row r="65">
      <c r="A65" s="9"/>
      <c r="B65" s="9"/>
      <c r="C65" s="9"/>
      <c r="D65" s="9"/>
      <c r="E65" s="9"/>
      <c r="F65" s="9"/>
      <c r="G65" s="9"/>
      <c r="H65" s="9"/>
      <c r="I65" s="9"/>
      <c r="J65" s="9"/>
      <c r="K65" s="9"/>
      <c r="L65" s="9"/>
    </row>
    <row r="66">
      <c r="A66" s="9"/>
      <c r="B66" s="9"/>
      <c r="C66" s="9"/>
      <c r="D66" s="9"/>
      <c r="E66" s="9"/>
      <c r="F66" s="9"/>
      <c r="G66" s="9"/>
      <c r="H66" s="9"/>
      <c r="I66" s="9"/>
      <c r="J66" s="9"/>
      <c r="K66" s="9"/>
      <c r="L66" s="9"/>
    </row>
    <row r="67">
      <c r="A67" s="9"/>
      <c r="B67" s="9"/>
      <c r="C67" s="9"/>
      <c r="D67" s="9"/>
      <c r="E67" s="9"/>
      <c r="F67" s="9"/>
      <c r="G67" s="9"/>
      <c r="H67" s="9"/>
      <c r="I67" s="9"/>
      <c r="J67" s="9"/>
      <c r="K67" s="9"/>
      <c r="L67" s="9"/>
    </row>
    <row r="68">
      <c r="A68" s="9"/>
      <c r="B68" s="9"/>
      <c r="C68" s="9"/>
      <c r="D68" s="9"/>
      <c r="E68" s="9"/>
      <c r="F68" s="9"/>
      <c r="G68" s="9"/>
      <c r="H68" s="9"/>
      <c r="I68" s="9"/>
      <c r="J68" s="9"/>
      <c r="K68" s="9"/>
      <c r="L68" s="9"/>
    </row>
    <row r="69">
      <c r="A69" s="9"/>
      <c r="B69" s="9"/>
      <c r="C69" s="9"/>
      <c r="D69" s="9"/>
      <c r="E69" s="9"/>
      <c r="F69" s="9"/>
      <c r="G69" s="9"/>
      <c r="H69" s="9"/>
      <c r="I69" s="9"/>
      <c r="J69" s="9"/>
      <c r="K69" s="9"/>
      <c r="L69" s="9"/>
    </row>
    <row r="70">
      <c r="A70" s="9"/>
      <c r="B70" s="9"/>
      <c r="C70" s="9"/>
      <c r="D70" s="9"/>
      <c r="E70" s="9"/>
      <c r="F70" s="9"/>
      <c r="G70" s="9"/>
      <c r="H70" s="9"/>
      <c r="I70" s="9"/>
      <c r="J70" s="9"/>
      <c r="K70" s="9"/>
      <c r="L70" s="9"/>
    </row>
    <row r="71">
      <c r="A71" s="9"/>
      <c r="B71" s="9"/>
      <c r="C71" s="9"/>
      <c r="D71" s="9"/>
      <c r="E71" s="9"/>
      <c r="F71" s="9"/>
      <c r="G71" s="9"/>
      <c r="H71" s="9"/>
      <c r="I71" s="9"/>
      <c r="J71" s="9"/>
      <c r="K71" s="9"/>
      <c r="L71" s="9"/>
    </row>
    <row r="72">
      <c r="A72" s="9"/>
      <c r="B72" s="9"/>
      <c r="C72" s="9"/>
      <c r="D72" s="9"/>
      <c r="E72" s="9"/>
      <c r="F72" s="9"/>
      <c r="G72" s="9"/>
      <c r="H72" s="9"/>
      <c r="I72" s="9"/>
      <c r="J72" s="9"/>
      <c r="K72" s="9"/>
      <c r="L72" s="9"/>
    </row>
    <row r="73">
      <c r="A73" s="9"/>
      <c r="B73" s="9"/>
      <c r="C73" s="9"/>
      <c r="D73" s="9"/>
      <c r="E73" s="9"/>
      <c r="F73" s="9"/>
      <c r="G73" s="9"/>
      <c r="H73" s="9"/>
      <c r="I73" s="9"/>
      <c r="J73" s="9"/>
      <c r="K73" s="9"/>
      <c r="L73" s="9"/>
    </row>
    <row r="74">
      <c r="A74" s="9"/>
      <c r="B74" s="9"/>
      <c r="C74" s="9"/>
      <c r="D74" s="9"/>
      <c r="E74" s="9"/>
      <c r="F74" s="9"/>
      <c r="G74" s="9"/>
      <c r="H74" s="9"/>
      <c r="I74" s="9"/>
      <c r="J74" s="9"/>
      <c r="K74" s="9"/>
      <c r="L74" s="9"/>
    </row>
    <row r="75">
      <c r="A75" s="9"/>
      <c r="B75" s="9"/>
      <c r="C75" s="9"/>
      <c r="D75" s="9"/>
      <c r="E75" s="9"/>
      <c r="F75" s="9"/>
      <c r="G75" s="9"/>
      <c r="H75" s="9"/>
      <c r="I75" s="9"/>
      <c r="J75" s="9"/>
      <c r="K75" s="9"/>
      <c r="L75" s="9"/>
    </row>
    <row r="76">
      <c r="A76" s="9"/>
      <c r="B76" s="9"/>
      <c r="C76" s="9"/>
      <c r="D76" s="9"/>
      <c r="E76" s="9"/>
      <c r="F76" s="9"/>
      <c r="G76" s="9"/>
      <c r="H76" s="9"/>
      <c r="I76" s="9"/>
      <c r="J76" s="9"/>
      <c r="K76" s="9"/>
      <c r="L76" s="9"/>
    </row>
    <row r="77">
      <c r="A77" s="9"/>
      <c r="B77" s="9"/>
      <c r="C77" s="9"/>
      <c r="D77" s="9"/>
      <c r="E77" s="9"/>
      <c r="F77" s="9"/>
      <c r="G77" s="9"/>
      <c r="H77" s="9"/>
      <c r="I77" s="9"/>
      <c r="J77" s="9"/>
      <c r="K77" s="9"/>
      <c r="L77" s="9"/>
    </row>
  </sheetData>
  <mergeCells count="2">
    <mergeCell ref="B4:I6"/>
    <mergeCell ref="A1:K1"/>
  </mergeCell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1" width="35.13"/>
    <col customWidth="1" min="2" max="3" width="28.5"/>
    <col customWidth="1" min="4" max="4" width="27.0"/>
    <col customWidth="1" min="5" max="6" width="16.5"/>
    <col customWidth="1" min="7" max="7" width="11.25"/>
    <col customWidth="1" min="8" max="8" width="13.38"/>
    <col customWidth="1" min="9" max="9" width="27.5"/>
    <col customWidth="1" min="10" max="10" width="40.13"/>
    <col customWidth="1" min="11" max="11" width="11.63"/>
    <col customWidth="1" min="12" max="12" width="83.0"/>
    <col customWidth="1" min="13" max="25" width="12.38"/>
  </cols>
  <sheetData>
    <row r="1" ht="68.25" customHeight="1">
      <c r="A1" s="27" t="s">
        <v>51</v>
      </c>
    </row>
    <row r="2">
      <c r="A2" s="28" t="s">
        <v>52</v>
      </c>
      <c r="B2" s="28" t="s">
        <v>12</v>
      </c>
      <c r="C2" s="28" t="s">
        <v>13</v>
      </c>
      <c r="D2" s="28" t="s">
        <v>14</v>
      </c>
      <c r="E2" s="28" t="s">
        <v>15</v>
      </c>
      <c r="F2" s="28" t="s">
        <v>16</v>
      </c>
      <c r="G2" s="28" t="s">
        <v>17</v>
      </c>
      <c r="H2" s="28" t="s">
        <v>18</v>
      </c>
      <c r="I2" s="28" t="s">
        <v>53</v>
      </c>
      <c r="J2" s="28" t="s">
        <v>54</v>
      </c>
      <c r="K2" s="29" t="s">
        <v>21</v>
      </c>
      <c r="L2" s="30" t="s">
        <v>22</v>
      </c>
      <c r="M2" s="28" t="s">
        <v>55</v>
      </c>
      <c r="N2" s="28" t="s">
        <v>56</v>
      </c>
      <c r="O2" s="28" t="s">
        <v>57</v>
      </c>
      <c r="P2" s="28" t="s">
        <v>58</v>
      </c>
      <c r="Q2" s="28" t="s">
        <v>59</v>
      </c>
      <c r="R2" s="28" t="s">
        <v>60</v>
      </c>
      <c r="S2" s="28" t="s">
        <v>61</v>
      </c>
      <c r="T2" s="28" t="s">
        <v>62</v>
      </c>
      <c r="U2" s="28" t="s">
        <v>63</v>
      </c>
      <c r="V2" s="28" t="s">
        <v>64</v>
      </c>
      <c r="W2" s="28" t="s">
        <v>65</v>
      </c>
      <c r="X2" s="28" t="s">
        <v>66</v>
      </c>
      <c r="Y2" s="28" t="s">
        <v>67</v>
      </c>
      <c r="Z2" s="31" t="s">
        <v>68</v>
      </c>
    </row>
    <row r="3">
      <c r="A3" s="32" t="s">
        <v>69</v>
      </c>
      <c r="B3" s="33" t="s">
        <v>70</v>
      </c>
      <c r="C3" s="34" t="s">
        <v>71</v>
      </c>
      <c r="D3" s="34" t="s">
        <v>72</v>
      </c>
      <c r="E3" s="32"/>
      <c r="F3" s="32" t="s">
        <v>33</v>
      </c>
      <c r="G3" s="34"/>
      <c r="H3" s="35"/>
      <c r="I3" s="34" t="s">
        <v>73</v>
      </c>
      <c r="J3" s="34" t="s">
        <v>74</v>
      </c>
      <c r="K3" s="34" t="s">
        <v>39</v>
      </c>
      <c r="L3" s="34" t="s">
        <v>75</v>
      </c>
      <c r="M3" s="34"/>
      <c r="N3" s="34"/>
      <c r="O3" s="34"/>
      <c r="P3" s="34"/>
      <c r="Q3" s="34" t="s">
        <v>76</v>
      </c>
      <c r="R3" s="35"/>
      <c r="S3" s="35"/>
      <c r="T3" s="35"/>
      <c r="U3" s="35"/>
      <c r="V3" s="35"/>
      <c r="W3" s="35"/>
      <c r="X3" s="35"/>
      <c r="Y3" s="36"/>
      <c r="Z3" s="37"/>
    </row>
    <row r="4">
      <c r="A4" s="38" t="s">
        <v>77</v>
      </c>
      <c r="B4" s="33" t="s">
        <v>78</v>
      </c>
      <c r="C4" s="39" t="s">
        <v>71</v>
      </c>
      <c r="D4" s="39" t="s">
        <v>72</v>
      </c>
      <c r="E4" s="39"/>
      <c r="F4" s="39" t="s">
        <v>33</v>
      </c>
      <c r="G4" s="39" t="s">
        <v>35</v>
      </c>
      <c r="H4" s="40"/>
      <c r="I4" s="39" t="s">
        <v>72</v>
      </c>
      <c r="J4" s="38" t="s">
        <v>79</v>
      </c>
      <c r="K4" s="39" t="s">
        <v>39</v>
      </c>
      <c r="L4" s="41" t="s">
        <v>80</v>
      </c>
      <c r="M4" s="40"/>
      <c r="N4" s="40"/>
      <c r="O4" s="40"/>
      <c r="P4" s="40"/>
      <c r="Q4" s="40"/>
      <c r="R4" s="40"/>
      <c r="S4" s="39" t="s">
        <v>81</v>
      </c>
      <c r="T4" s="40"/>
      <c r="U4" s="40"/>
      <c r="V4" s="40"/>
      <c r="W4" s="40"/>
      <c r="X4" s="40"/>
      <c r="Y4" s="40"/>
      <c r="Z4" s="42"/>
    </row>
    <row r="5">
      <c r="A5" s="38" t="s">
        <v>82</v>
      </c>
      <c r="B5" s="33" t="s">
        <v>83</v>
      </c>
      <c r="C5" s="38" t="s">
        <v>84</v>
      </c>
      <c r="D5" s="38" t="s">
        <v>72</v>
      </c>
      <c r="E5" s="40"/>
      <c r="F5" s="40"/>
      <c r="G5" s="38" t="s">
        <v>35</v>
      </c>
      <c r="H5" s="36"/>
      <c r="I5" s="32" t="s">
        <v>85</v>
      </c>
      <c r="J5" s="36"/>
      <c r="K5" s="34" t="s">
        <v>39</v>
      </c>
      <c r="L5" s="34" t="s">
        <v>86</v>
      </c>
      <c r="M5" s="36"/>
      <c r="N5" s="36"/>
      <c r="O5" s="36"/>
      <c r="P5" s="36"/>
      <c r="Q5" s="36"/>
      <c r="R5" s="36"/>
      <c r="S5" s="36"/>
      <c r="T5" s="36"/>
      <c r="U5" s="36"/>
      <c r="V5" s="36"/>
      <c r="W5" s="36"/>
      <c r="X5" s="36"/>
      <c r="Y5" s="36"/>
      <c r="Z5" s="43"/>
    </row>
    <row r="6">
      <c r="A6" s="36" t="s">
        <v>87</v>
      </c>
      <c r="B6" s="33" t="s">
        <v>88</v>
      </c>
      <c r="C6" s="36" t="s">
        <v>71</v>
      </c>
      <c r="D6" s="36" t="s">
        <v>72</v>
      </c>
      <c r="E6" s="32"/>
      <c r="F6" s="32" t="s">
        <v>33</v>
      </c>
      <c r="G6" s="36"/>
      <c r="H6" s="36"/>
      <c r="I6" s="36"/>
      <c r="J6" s="36"/>
      <c r="K6" s="34" t="s">
        <v>39</v>
      </c>
      <c r="L6" s="34" t="s">
        <v>89</v>
      </c>
      <c r="M6" s="36"/>
      <c r="N6" s="36"/>
      <c r="O6" s="36"/>
      <c r="P6" s="36"/>
      <c r="Q6" s="36"/>
      <c r="R6" s="36"/>
      <c r="S6" s="36"/>
      <c r="T6" s="36"/>
      <c r="U6" s="36"/>
      <c r="V6" s="36"/>
      <c r="W6" s="36"/>
      <c r="X6" s="36"/>
      <c r="Y6" s="36"/>
      <c r="Z6" s="43"/>
    </row>
    <row r="7">
      <c r="A7" s="44" t="s">
        <v>90</v>
      </c>
      <c r="B7" s="33" t="s">
        <v>91</v>
      </c>
      <c r="C7" s="44" t="s">
        <v>71</v>
      </c>
      <c r="D7" s="44" t="s">
        <v>72</v>
      </c>
      <c r="E7" s="45"/>
      <c r="F7" s="45"/>
      <c r="G7" s="46" t="s">
        <v>35</v>
      </c>
      <c r="H7" s="46" t="s">
        <v>37</v>
      </c>
      <c r="I7" s="46" t="s">
        <v>92</v>
      </c>
      <c r="J7" s="46" t="s">
        <v>93</v>
      </c>
      <c r="K7" s="46" t="s">
        <v>45</v>
      </c>
      <c r="L7" s="47" t="s">
        <v>94</v>
      </c>
      <c r="M7" s="41"/>
      <c r="N7" s="41"/>
      <c r="O7" s="41"/>
      <c r="P7" s="41"/>
      <c r="Q7" s="41"/>
      <c r="R7" s="45"/>
      <c r="S7" s="45"/>
      <c r="T7" s="45"/>
      <c r="U7" s="45"/>
      <c r="V7" s="45"/>
      <c r="W7" s="45"/>
      <c r="X7" s="45"/>
      <c r="Y7" s="45"/>
      <c r="Z7" s="48"/>
    </row>
    <row r="8">
      <c r="A8" s="36" t="s">
        <v>95</v>
      </c>
      <c r="B8" s="33" t="s">
        <v>96</v>
      </c>
      <c r="C8" s="36" t="s">
        <v>71</v>
      </c>
      <c r="D8" s="36" t="s">
        <v>72</v>
      </c>
      <c r="E8" s="36"/>
      <c r="F8" s="36" t="s">
        <v>33</v>
      </c>
      <c r="G8" s="36"/>
      <c r="H8" s="36"/>
      <c r="I8" s="36"/>
      <c r="J8" s="32" t="s">
        <v>97</v>
      </c>
      <c r="K8" s="34" t="s">
        <v>39</v>
      </c>
      <c r="L8" s="35" t="s">
        <v>98</v>
      </c>
      <c r="M8" s="36"/>
      <c r="N8" s="36"/>
      <c r="O8" s="36"/>
      <c r="P8" s="36"/>
      <c r="Q8" s="49" t="s">
        <v>99</v>
      </c>
      <c r="R8" s="36"/>
      <c r="S8" s="36"/>
      <c r="T8" s="36"/>
      <c r="U8" s="50" t="str">
        <f>HYPERLINK("http://techcrunch.com/2011/09/29/exclusive-speedinvest-closes-10-million-fund-with-offices-in-vienna-and-sf/","€10M - Fund I")</f>
        <v>€10M - Fund I</v>
      </c>
      <c r="V8" s="36"/>
      <c r="W8" s="36"/>
      <c r="X8" s="36"/>
      <c r="Y8" s="36"/>
      <c r="Z8" s="43"/>
    </row>
    <row r="9">
      <c r="A9" s="39" t="s">
        <v>100</v>
      </c>
      <c r="B9" s="33" t="s">
        <v>101</v>
      </c>
      <c r="C9" s="39" t="s">
        <v>102</v>
      </c>
      <c r="D9" s="39" t="s">
        <v>103</v>
      </c>
      <c r="E9" s="39"/>
      <c r="F9" s="39" t="s">
        <v>33</v>
      </c>
      <c r="G9" s="39" t="s">
        <v>35</v>
      </c>
      <c r="H9" s="40"/>
      <c r="I9" s="39" t="s">
        <v>104</v>
      </c>
      <c r="J9" s="39" t="s">
        <v>105</v>
      </c>
      <c r="K9" s="39" t="s">
        <v>39</v>
      </c>
      <c r="L9" s="41" t="s">
        <v>106</v>
      </c>
      <c r="M9" s="40"/>
      <c r="N9" s="40"/>
      <c r="O9" s="40"/>
      <c r="P9" s="40"/>
      <c r="Q9" s="40"/>
      <c r="R9" s="40"/>
      <c r="S9" s="40"/>
      <c r="T9" s="40"/>
      <c r="U9" s="40"/>
      <c r="V9" s="40"/>
      <c r="W9" s="40"/>
      <c r="X9" s="40"/>
      <c r="Y9" s="40"/>
      <c r="Z9" s="42"/>
    </row>
    <row r="10">
      <c r="A10" s="36" t="s">
        <v>107</v>
      </c>
      <c r="B10" s="33" t="s">
        <v>108</v>
      </c>
      <c r="C10" s="41" t="s">
        <v>109</v>
      </c>
      <c r="D10" s="41" t="s">
        <v>110</v>
      </c>
      <c r="E10" s="36"/>
      <c r="F10" s="36"/>
      <c r="G10" s="34" t="s">
        <v>35</v>
      </c>
      <c r="H10" s="34" t="s">
        <v>37</v>
      </c>
      <c r="I10" s="36"/>
      <c r="J10" s="36"/>
      <c r="K10" s="32" t="s">
        <v>39</v>
      </c>
      <c r="L10" s="36" t="s">
        <v>111</v>
      </c>
      <c r="M10" s="32"/>
      <c r="N10" s="32"/>
      <c r="O10" s="32"/>
      <c r="P10" s="32"/>
      <c r="Q10" s="32" t="s">
        <v>112</v>
      </c>
      <c r="R10" s="36"/>
      <c r="S10" s="36"/>
      <c r="T10" s="36"/>
      <c r="U10" s="36"/>
      <c r="V10" s="36"/>
      <c r="W10" s="36"/>
      <c r="X10" s="32" t="s">
        <v>113</v>
      </c>
      <c r="Y10" s="36"/>
      <c r="Z10" s="43"/>
    </row>
    <row r="11">
      <c r="A11" s="32" t="s">
        <v>114</v>
      </c>
      <c r="B11" s="33" t="s">
        <v>115</v>
      </c>
      <c r="C11" s="51" t="s">
        <v>116</v>
      </c>
      <c r="D11" s="51" t="s">
        <v>110</v>
      </c>
      <c r="E11" s="36"/>
      <c r="F11" s="36"/>
      <c r="G11" s="32" t="s">
        <v>35</v>
      </c>
      <c r="H11" s="32" t="s">
        <v>37</v>
      </c>
      <c r="I11" s="32" t="s">
        <v>92</v>
      </c>
      <c r="J11" s="36"/>
      <c r="K11" s="35"/>
      <c r="L11" s="35"/>
      <c r="M11" s="36"/>
      <c r="N11" s="36"/>
      <c r="O11" s="36"/>
      <c r="P11" s="36"/>
      <c r="Q11" s="36"/>
      <c r="R11" s="36"/>
      <c r="S11" s="36"/>
      <c r="T11" s="36"/>
      <c r="U11" s="36"/>
      <c r="V11" s="36"/>
      <c r="W11" s="36"/>
      <c r="X11" s="36"/>
      <c r="Y11" s="36"/>
      <c r="Z11" s="43"/>
    </row>
    <row r="12">
      <c r="A12" s="36" t="s">
        <v>117</v>
      </c>
      <c r="B12" s="33" t="s">
        <v>118</v>
      </c>
      <c r="C12" s="36" t="s">
        <v>119</v>
      </c>
      <c r="D12" s="52" t="s">
        <v>110</v>
      </c>
      <c r="E12" s="36"/>
      <c r="F12" s="36"/>
      <c r="G12" s="36"/>
      <c r="H12" s="36" t="s">
        <v>37</v>
      </c>
      <c r="I12" s="36"/>
      <c r="J12" s="36"/>
      <c r="K12" s="34" t="s">
        <v>39</v>
      </c>
      <c r="L12" s="34" t="s">
        <v>120</v>
      </c>
      <c r="M12" s="36"/>
      <c r="N12" s="36"/>
      <c r="O12" s="36"/>
      <c r="P12" s="36"/>
      <c r="Q12" s="36"/>
      <c r="R12" s="36"/>
      <c r="S12" s="36"/>
      <c r="T12" s="36"/>
      <c r="U12" s="36"/>
      <c r="V12" s="36"/>
      <c r="W12" s="50" t="str">
        <f>HYPERLINK("http://www.gimv.com/view/en/about-gimv/funds/gimv-agri","€60m - Gimv-Agri+")</f>
        <v>€60m - Gimv-Agri+</v>
      </c>
      <c r="X12" s="36"/>
      <c r="Y12" s="36"/>
      <c r="Z12" s="43"/>
    </row>
    <row r="13">
      <c r="A13" s="36" t="s">
        <v>121</v>
      </c>
      <c r="B13" s="33" t="s">
        <v>122</v>
      </c>
      <c r="C13" s="53" t="s">
        <v>123</v>
      </c>
      <c r="D13" s="52" t="s">
        <v>110</v>
      </c>
      <c r="E13" s="32"/>
      <c r="F13" s="32" t="s">
        <v>33</v>
      </c>
      <c r="G13" s="32" t="s">
        <v>35</v>
      </c>
      <c r="H13" s="32" t="s">
        <v>37</v>
      </c>
      <c r="I13" s="32" t="s">
        <v>124</v>
      </c>
      <c r="J13" s="36"/>
      <c r="K13" s="34" t="s">
        <v>39</v>
      </c>
      <c r="L13" s="35" t="s">
        <v>125</v>
      </c>
      <c r="M13" s="36"/>
      <c r="N13" s="36"/>
      <c r="O13" s="36"/>
      <c r="P13" s="36"/>
      <c r="Q13" s="36"/>
      <c r="R13" s="32" t="s">
        <v>126</v>
      </c>
      <c r="S13" s="36"/>
      <c r="T13" s="54" t="s">
        <v>127</v>
      </c>
      <c r="U13" s="36"/>
      <c r="V13" s="50" t="str">
        <f>HYPERLINK("http://techcrunch.com/2011/07/28/hummingbird-ventures-raises-new-e30-million-fund-for-early-stage-emea-startups/","€30m -Hummingbird Ventures II")</f>
        <v>€30m -Hummingbird Ventures II</v>
      </c>
      <c r="W13" s="36"/>
      <c r="X13" s="36"/>
      <c r="Y13" s="36"/>
      <c r="Z13" s="43"/>
    </row>
    <row r="14">
      <c r="A14" s="41" t="s">
        <v>128</v>
      </c>
      <c r="B14" s="33" t="s">
        <v>129</v>
      </c>
      <c r="C14" s="41" t="s">
        <v>130</v>
      </c>
      <c r="D14" s="41" t="s">
        <v>110</v>
      </c>
      <c r="E14" s="41"/>
      <c r="F14" s="41" t="s">
        <v>33</v>
      </c>
      <c r="G14" s="41"/>
      <c r="H14" s="45"/>
      <c r="I14" s="41" t="s">
        <v>92</v>
      </c>
      <c r="J14" s="41" t="s">
        <v>131</v>
      </c>
      <c r="K14" s="41" t="s">
        <v>39</v>
      </c>
      <c r="L14" s="41" t="s">
        <v>132</v>
      </c>
      <c r="M14" s="45"/>
      <c r="N14" s="45"/>
      <c r="O14" s="45"/>
      <c r="P14" s="45"/>
      <c r="Q14" s="45"/>
      <c r="R14" s="45"/>
      <c r="S14" s="45"/>
      <c r="T14" s="45"/>
      <c r="U14" s="45"/>
      <c r="V14" s="45"/>
      <c r="W14" s="45"/>
      <c r="X14" s="45"/>
      <c r="Y14" s="45"/>
      <c r="Z14" s="48"/>
    </row>
    <row r="15">
      <c r="A15" s="38" t="s">
        <v>133</v>
      </c>
      <c r="B15" s="33" t="s">
        <v>134</v>
      </c>
      <c r="C15" s="39" t="s">
        <v>135</v>
      </c>
      <c r="D15" s="38" t="s">
        <v>110</v>
      </c>
      <c r="E15" s="32"/>
      <c r="F15" s="32" t="s">
        <v>33</v>
      </c>
      <c r="G15" s="32" t="s">
        <v>35</v>
      </c>
      <c r="H15" s="36"/>
      <c r="I15" s="36"/>
      <c r="J15" s="55" t="s">
        <v>136</v>
      </c>
      <c r="K15" s="34" t="s">
        <v>39</v>
      </c>
      <c r="L15" s="35"/>
      <c r="M15" s="36"/>
      <c r="N15" s="36"/>
      <c r="O15" s="36"/>
      <c r="P15" s="36"/>
      <c r="Q15" s="36"/>
      <c r="R15" s="36"/>
      <c r="S15" s="36"/>
      <c r="T15" s="36"/>
      <c r="U15" s="36"/>
      <c r="V15" s="36"/>
      <c r="W15" s="36"/>
      <c r="X15" s="36"/>
      <c r="Y15" s="36"/>
      <c r="Z15" s="43"/>
    </row>
    <row r="16">
      <c r="A16" s="32" t="s">
        <v>137</v>
      </c>
      <c r="B16" s="33" t="s">
        <v>138</v>
      </c>
      <c r="C16" s="39" t="s">
        <v>139</v>
      </c>
      <c r="D16" s="32" t="s">
        <v>110</v>
      </c>
      <c r="E16" s="36"/>
      <c r="F16" s="36"/>
      <c r="G16" s="36"/>
      <c r="H16" s="36"/>
      <c r="I16" s="36"/>
      <c r="J16" s="36"/>
      <c r="K16" s="34" t="s">
        <v>39</v>
      </c>
      <c r="L16" s="35"/>
      <c r="M16" s="36"/>
      <c r="N16" s="36"/>
      <c r="O16" s="36"/>
      <c r="P16" s="36"/>
      <c r="Q16" s="36"/>
      <c r="R16" s="36"/>
      <c r="S16" s="36"/>
      <c r="T16" s="36"/>
      <c r="U16" s="36"/>
      <c r="V16" s="36"/>
      <c r="W16" s="36"/>
      <c r="X16" s="36"/>
      <c r="Y16" s="36"/>
      <c r="Z16" s="43"/>
    </row>
    <row r="17">
      <c r="A17" s="38" t="s">
        <v>140</v>
      </c>
      <c r="B17" s="33" t="s">
        <v>141</v>
      </c>
      <c r="C17" s="38" t="s">
        <v>135</v>
      </c>
      <c r="D17" s="38" t="s">
        <v>110</v>
      </c>
      <c r="E17" s="40"/>
      <c r="F17" s="40"/>
      <c r="G17" s="38" t="s">
        <v>35</v>
      </c>
      <c r="H17" s="38" t="s">
        <v>37</v>
      </c>
      <c r="I17" s="40"/>
      <c r="J17" s="40"/>
      <c r="K17" s="40"/>
      <c r="L17" s="45"/>
      <c r="M17" s="40"/>
      <c r="N17" s="40"/>
      <c r="O17" s="40"/>
      <c r="P17" s="40"/>
      <c r="Q17" s="40"/>
      <c r="R17" s="40"/>
      <c r="S17" s="40"/>
      <c r="T17" s="40"/>
      <c r="U17" s="40"/>
      <c r="V17" s="40"/>
      <c r="W17" s="40"/>
      <c r="X17" s="40"/>
      <c r="Y17" s="40"/>
      <c r="Z17" s="42"/>
    </row>
    <row r="18">
      <c r="A18" s="32" t="s">
        <v>142</v>
      </c>
      <c r="B18" s="33" t="s">
        <v>143</v>
      </c>
      <c r="C18" s="52" t="s">
        <v>144</v>
      </c>
      <c r="D18" s="32" t="s">
        <v>110</v>
      </c>
      <c r="E18" s="36"/>
      <c r="F18" s="36"/>
      <c r="G18" s="36"/>
      <c r="H18" s="36"/>
      <c r="I18" s="36"/>
      <c r="J18" s="36"/>
      <c r="K18" s="34" t="s">
        <v>39</v>
      </c>
      <c r="L18" s="35"/>
      <c r="M18" s="36"/>
      <c r="N18" s="36"/>
      <c r="O18" s="36"/>
      <c r="P18" s="36"/>
      <c r="Q18" s="36"/>
      <c r="R18" s="36"/>
      <c r="S18" s="36"/>
      <c r="T18" s="36"/>
      <c r="U18" s="36"/>
      <c r="V18" s="36"/>
      <c r="W18" s="36"/>
      <c r="X18" s="36"/>
      <c r="Y18" s="36"/>
      <c r="Z18" s="43"/>
    </row>
    <row r="19">
      <c r="A19" s="36" t="s">
        <v>145</v>
      </c>
      <c r="B19" s="33" t="s">
        <v>146</v>
      </c>
      <c r="C19" s="52" t="s">
        <v>144</v>
      </c>
      <c r="D19" s="52" t="s">
        <v>110</v>
      </c>
      <c r="E19" s="32"/>
      <c r="F19" s="32" t="s">
        <v>33</v>
      </c>
      <c r="G19" s="32" t="s">
        <v>35</v>
      </c>
      <c r="H19" s="36"/>
      <c r="I19" s="32" t="s">
        <v>147</v>
      </c>
      <c r="J19" s="32" t="s">
        <v>148</v>
      </c>
      <c r="K19" s="34" t="s">
        <v>39</v>
      </c>
      <c r="L19" s="35" t="s">
        <v>149</v>
      </c>
      <c r="M19" s="32"/>
      <c r="N19" s="32"/>
      <c r="O19" s="32"/>
      <c r="P19" s="32"/>
      <c r="Q19" s="32" t="s">
        <v>150</v>
      </c>
      <c r="R19" s="36"/>
      <c r="S19" s="36"/>
      <c r="T19" s="36"/>
      <c r="U19" s="36"/>
      <c r="V19" s="36"/>
      <c r="W19" s="36"/>
      <c r="X19" s="36"/>
      <c r="Y19" s="36"/>
      <c r="Z19" s="43"/>
    </row>
    <row r="20">
      <c r="A20" s="41" t="s">
        <v>151</v>
      </c>
      <c r="B20" s="33" t="s">
        <v>152</v>
      </c>
      <c r="C20" s="41" t="s">
        <v>153</v>
      </c>
      <c r="D20" s="41" t="s">
        <v>154</v>
      </c>
      <c r="E20" s="41"/>
      <c r="F20" s="41" t="s">
        <v>33</v>
      </c>
      <c r="G20" s="45"/>
      <c r="H20" s="45"/>
      <c r="I20" s="45"/>
      <c r="J20" s="45"/>
      <c r="K20" s="45"/>
      <c r="L20" s="45"/>
      <c r="M20" s="45"/>
      <c r="N20" s="45"/>
      <c r="O20" s="45"/>
      <c r="P20" s="45"/>
      <c r="Q20" s="45"/>
      <c r="R20" s="45"/>
      <c r="S20" s="45"/>
      <c r="T20" s="45"/>
      <c r="U20" s="45"/>
      <c r="V20" s="45"/>
      <c r="W20" s="45"/>
      <c r="X20" s="45"/>
      <c r="Y20" s="45"/>
      <c r="Z20" s="48"/>
    </row>
    <row r="21">
      <c r="A21" s="39" t="s">
        <v>155</v>
      </c>
      <c r="B21" s="33" t="s">
        <v>156</v>
      </c>
      <c r="C21" s="39" t="s">
        <v>153</v>
      </c>
      <c r="D21" s="39" t="s">
        <v>154</v>
      </c>
      <c r="E21" s="39"/>
      <c r="F21" s="39" t="s">
        <v>33</v>
      </c>
      <c r="G21" s="39" t="s">
        <v>35</v>
      </c>
      <c r="H21" s="39" t="s">
        <v>37</v>
      </c>
      <c r="I21" s="39" t="s">
        <v>157</v>
      </c>
      <c r="J21" s="39" t="s">
        <v>158</v>
      </c>
      <c r="K21" s="39" t="s">
        <v>39</v>
      </c>
      <c r="L21" s="41" t="s">
        <v>159</v>
      </c>
      <c r="M21" s="40"/>
      <c r="N21" s="40"/>
      <c r="O21" s="40"/>
      <c r="P21" s="40"/>
      <c r="Q21" s="40"/>
      <c r="R21" s="39" t="s">
        <v>160</v>
      </c>
      <c r="S21" s="40"/>
      <c r="T21" s="40"/>
      <c r="U21" s="40"/>
      <c r="V21" s="40"/>
      <c r="W21" s="40"/>
      <c r="X21" s="40"/>
      <c r="Y21" s="40"/>
      <c r="Z21" s="42"/>
    </row>
    <row r="22">
      <c r="A22" s="41" t="s">
        <v>161</v>
      </c>
      <c r="B22" s="33" t="s">
        <v>162</v>
      </c>
      <c r="C22" s="41" t="s">
        <v>153</v>
      </c>
      <c r="D22" s="41" t="s">
        <v>154</v>
      </c>
      <c r="E22" s="45"/>
      <c r="F22" s="45"/>
      <c r="G22" s="45"/>
      <c r="H22" s="45"/>
      <c r="I22" s="45"/>
      <c r="J22" s="45"/>
      <c r="K22" s="45"/>
      <c r="L22" s="45"/>
      <c r="M22" s="45"/>
      <c r="N22" s="45"/>
      <c r="O22" s="45"/>
      <c r="P22" s="45"/>
      <c r="Q22" s="45"/>
      <c r="R22" s="45"/>
      <c r="S22" s="45"/>
      <c r="T22" s="45"/>
      <c r="U22" s="45"/>
      <c r="V22" s="45"/>
      <c r="W22" s="45"/>
      <c r="X22" s="45"/>
      <c r="Y22" s="45"/>
      <c r="Z22" s="48"/>
    </row>
    <row r="23">
      <c r="A23" s="41" t="s">
        <v>163</v>
      </c>
      <c r="B23" s="33" t="s">
        <v>164</v>
      </c>
      <c r="C23" s="41" t="s">
        <v>153</v>
      </c>
      <c r="D23" s="41" t="s">
        <v>154</v>
      </c>
      <c r="E23" s="41"/>
      <c r="F23" s="41" t="s">
        <v>33</v>
      </c>
      <c r="G23" s="45"/>
      <c r="H23" s="45"/>
      <c r="I23" s="41" t="s">
        <v>165</v>
      </c>
      <c r="J23" s="45"/>
      <c r="K23" s="45"/>
      <c r="L23" s="45"/>
      <c r="M23" s="45"/>
      <c r="N23" s="45"/>
      <c r="O23" s="45"/>
      <c r="P23" s="45"/>
      <c r="Q23" s="45"/>
      <c r="R23" s="45"/>
      <c r="S23" s="45"/>
      <c r="T23" s="45"/>
      <c r="U23" s="45"/>
      <c r="V23" s="45"/>
      <c r="W23" s="45"/>
      <c r="X23" s="45"/>
      <c r="Y23" s="45"/>
      <c r="Z23" s="48"/>
    </row>
    <row r="24">
      <c r="A24" s="41" t="s">
        <v>166</v>
      </c>
      <c r="B24" s="33" t="s">
        <v>167</v>
      </c>
      <c r="C24" s="41" t="s">
        <v>153</v>
      </c>
      <c r="D24" s="41" t="s">
        <v>154</v>
      </c>
      <c r="E24" s="45"/>
      <c r="F24" s="45"/>
      <c r="G24" s="45"/>
      <c r="H24" s="45"/>
      <c r="I24" s="45"/>
      <c r="J24" s="45"/>
      <c r="K24" s="45"/>
      <c r="L24" s="45"/>
      <c r="M24" s="45"/>
      <c r="N24" s="45"/>
      <c r="O24" s="45"/>
      <c r="P24" s="45"/>
      <c r="Q24" s="45"/>
      <c r="R24" s="45"/>
      <c r="S24" s="45"/>
      <c r="T24" s="45"/>
      <c r="U24" s="45"/>
      <c r="V24" s="45"/>
      <c r="W24" s="45"/>
      <c r="X24" s="45"/>
      <c r="Y24" s="45"/>
      <c r="Z24" s="48"/>
    </row>
    <row r="25">
      <c r="A25" s="36" t="s">
        <v>168</v>
      </c>
      <c r="B25" s="33" t="s">
        <v>169</v>
      </c>
      <c r="C25" s="32" t="s">
        <v>170</v>
      </c>
      <c r="D25" s="56" t="s">
        <v>171</v>
      </c>
      <c r="E25" s="36"/>
      <c r="F25" s="36" t="s">
        <v>33</v>
      </c>
      <c r="G25" s="32" t="s">
        <v>35</v>
      </c>
      <c r="H25" s="36"/>
      <c r="I25" s="32" t="s">
        <v>172</v>
      </c>
      <c r="J25" s="56" t="s">
        <v>173</v>
      </c>
      <c r="K25" s="34" t="s">
        <v>39</v>
      </c>
      <c r="L25" s="34" t="s">
        <v>174</v>
      </c>
      <c r="M25" s="32"/>
      <c r="N25" s="32"/>
      <c r="O25" s="32"/>
      <c r="P25" s="32"/>
      <c r="Q25" s="32" t="s">
        <v>175</v>
      </c>
      <c r="R25" s="36"/>
      <c r="S25" s="36"/>
      <c r="T25" s="36"/>
      <c r="U25" s="36"/>
      <c r="V25" s="50" t="str">
        <f>HYPERLINK("http://www.altassets.net/private-equity-news/credo-holds-second-closing-of-czech-focused-venture-fund.html","€18m - Credo Stage 1 Fund")</f>
        <v>€18m - Credo Stage 1 Fund</v>
      </c>
      <c r="W25" s="36"/>
      <c r="X25" s="36"/>
      <c r="Y25" s="36"/>
      <c r="Z25" s="43"/>
    </row>
    <row r="26">
      <c r="A26" s="39" t="s">
        <v>176</v>
      </c>
      <c r="B26" s="33" t="s">
        <v>177</v>
      </c>
      <c r="C26" s="39" t="s">
        <v>170</v>
      </c>
      <c r="D26" s="39" t="s">
        <v>171</v>
      </c>
      <c r="E26" s="39"/>
      <c r="F26" s="39" t="s">
        <v>33</v>
      </c>
      <c r="G26" s="40"/>
      <c r="H26" s="40"/>
      <c r="I26" s="39" t="s">
        <v>178</v>
      </c>
      <c r="J26" s="39" t="s">
        <v>179</v>
      </c>
      <c r="K26" s="39" t="s">
        <v>39</v>
      </c>
      <c r="L26" s="41" t="s">
        <v>180</v>
      </c>
      <c r="M26" s="36"/>
      <c r="N26" s="36"/>
      <c r="O26" s="36"/>
      <c r="P26" s="36"/>
      <c r="Q26" s="36"/>
      <c r="R26" s="36"/>
      <c r="S26" s="36"/>
      <c r="T26" s="36"/>
      <c r="U26" s="36"/>
      <c r="V26" s="36"/>
      <c r="W26" s="36"/>
      <c r="X26" s="36"/>
      <c r="Y26" s="36"/>
      <c r="Z26" s="43"/>
    </row>
    <row r="27">
      <c r="A27" s="39" t="s">
        <v>181</v>
      </c>
      <c r="B27" s="33" t="s">
        <v>182</v>
      </c>
      <c r="C27" s="39" t="s">
        <v>170</v>
      </c>
      <c r="D27" s="39" t="s">
        <v>171</v>
      </c>
      <c r="E27" s="32"/>
      <c r="F27" s="32" t="s">
        <v>33</v>
      </c>
      <c r="G27" s="36"/>
      <c r="H27" s="36"/>
      <c r="I27" s="32" t="s">
        <v>183</v>
      </c>
      <c r="J27" s="32" t="s">
        <v>184</v>
      </c>
      <c r="K27" s="34" t="s">
        <v>39</v>
      </c>
      <c r="L27" s="34" t="s">
        <v>185</v>
      </c>
      <c r="M27" s="36"/>
      <c r="N27" s="36"/>
      <c r="O27" s="36"/>
      <c r="P27" s="36"/>
      <c r="Q27" s="36"/>
      <c r="R27" s="36"/>
      <c r="S27" s="36"/>
      <c r="T27" s="36"/>
      <c r="U27" s="36"/>
      <c r="V27" s="36"/>
      <c r="W27" s="36"/>
      <c r="X27" s="36"/>
      <c r="Y27" s="36"/>
      <c r="Z27" s="43"/>
    </row>
    <row r="28">
      <c r="A28" s="34" t="s">
        <v>186</v>
      </c>
      <c r="B28" s="33" t="s">
        <v>187</v>
      </c>
      <c r="C28" s="32" t="s">
        <v>188</v>
      </c>
      <c r="D28" s="32" t="s">
        <v>171</v>
      </c>
      <c r="E28" s="36"/>
      <c r="F28" s="36"/>
      <c r="G28" s="36"/>
      <c r="H28" s="36"/>
      <c r="I28" s="36"/>
      <c r="J28" s="36"/>
      <c r="K28" s="35"/>
      <c r="L28" s="35"/>
      <c r="M28" s="36"/>
      <c r="N28" s="36"/>
      <c r="O28" s="36"/>
      <c r="P28" s="36"/>
      <c r="Q28" s="36"/>
      <c r="R28" s="36"/>
      <c r="S28" s="36"/>
      <c r="T28" s="36"/>
      <c r="U28" s="36"/>
      <c r="V28" s="36"/>
      <c r="W28" s="36"/>
      <c r="X28" s="36"/>
      <c r="Y28" s="36"/>
      <c r="Z28" s="43"/>
    </row>
    <row r="29">
      <c r="A29" s="32" t="s">
        <v>189</v>
      </c>
      <c r="B29" s="33" t="s">
        <v>190</v>
      </c>
      <c r="C29" s="57" t="s">
        <v>170</v>
      </c>
      <c r="D29" s="57" t="s">
        <v>171</v>
      </c>
      <c r="E29" s="38"/>
      <c r="F29" s="38" t="s">
        <v>33</v>
      </c>
      <c r="G29" s="38" t="s">
        <v>35</v>
      </c>
      <c r="H29" s="38"/>
      <c r="I29" s="38" t="s">
        <v>191</v>
      </c>
      <c r="J29" s="38" t="s">
        <v>192</v>
      </c>
      <c r="K29" s="38" t="s">
        <v>39</v>
      </c>
      <c r="L29" s="34" t="s">
        <v>193</v>
      </c>
      <c r="M29" s="36"/>
      <c r="N29" s="36"/>
      <c r="O29" s="36"/>
      <c r="P29" s="36"/>
      <c r="Q29" s="36"/>
      <c r="R29" s="36"/>
      <c r="S29" s="36"/>
      <c r="T29" s="36"/>
      <c r="U29" s="36"/>
      <c r="V29" s="36"/>
      <c r="W29" s="36"/>
      <c r="X29" s="36"/>
      <c r="Y29" s="36"/>
      <c r="Z29" s="43"/>
    </row>
    <row r="30">
      <c r="A30" s="36" t="s">
        <v>194</v>
      </c>
      <c r="B30" s="33" t="s">
        <v>195</v>
      </c>
      <c r="C30" s="46" t="s">
        <v>196</v>
      </c>
      <c r="D30" s="41" t="s">
        <v>197</v>
      </c>
      <c r="E30" s="32"/>
      <c r="F30" s="32" t="s">
        <v>33</v>
      </c>
      <c r="G30" s="36"/>
      <c r="H30" s="36"/>
      <c r="I30" s="32" t="s">
        <v>198</v>
      </c>
      <c r="J30" s="36"/>
      <c r="K30" s="36"/>
      <c r="L30" s="32" t="s">
        <v>199</v>
      </c>
      <c r="M30" s="36"/>
      <c r="N30" s="36"/>
      <c r="O30" s="36"/>
      <c r="P30" s="36"/>
      <c r="Q30" s="36"/>
      <c r="R30" s="32" t="s">
        <v>200</v>
      </c>
      <c r="S30" s="36"/>
      <c r="T30" s="36"/>
      <c r="U30" s="36"/>
      <c r="V30" s="36"/>
      <c r="W30" s="36"/>
      <c r="X30" s="36"/>
      <c r="Y30" s="36"/>
      <c r="Z30" s="43"/>
    </row>
    <row r="31">
      <c r="A31" s="36" t="s">
        <v>201</v>
      </c>
      <c r="B31" s="33" t="s">
        <v>202</v>
      </c>
      <c r="C31" s="46" t="s">
        <v>196</v>
      </c>
      <c r="D31" s="41" t="s">
        <v>197</v>
      </c>
      <c r="E31" s="36"/>
      <c r="F31" s="36"/>
      <c r="G31" s="36"/>
      <c r="H31" s="36"/>
      <c r="I31" s="36"/>
      <c r="J31" s="36"/>
      <c r="K31" s="36"/>
      <c r="L31" s="36" t="s">
        <v>203</v>
      </c>
      <c r="M31" s="36"/>
      <c r="N31" s="36"/>
      <c r="O31" s="36"/>
      <c r="P31" s="36"/>
      <c r="Q31" s="36"/>
      <c r="R31" s="36"/>
      <c r="S31" s="36"/>
      <c r="T31" s="36"/>
      <c r="U31" s="36"/>
      <c r="V31" s="36"/>
      <c r="W31" s="36"/>
      <c r="X31" s="36"/>
      <c r="Y31" s="36"/>
      <c r="Z31" s="43"/>
    </row>
    <row r="32">
      <c r="A32" s="36" t="s">
        <v>204</v>
      </c>
      <c r="B32" s="33" t="s">
        <v>205</v>
      </c>
      <c r="C32" s="46" t="s">
        <v>196</v>
      </c>
      <c r="D32" s="41" t="s">
        <v>197</v>
      </c>
      <c r="E32" s="32"/>
      <c r="F32" s="32" t="s">
        <v>33</v>
      </c>
      <c r="G32" s="32" t="s">
        <v>35</v>
      </c>
      <c r="H32" s="32" t="s">
        <v>37</v>
      </c>
      <c r="I32" s="32" t="s">
        <v>206</v>
      </c>
      <c r="J32" s="46" t="s">
        <v>207</v>
      </c>
      <c r="K32" s="34" t="s">
        <v>39</v>
      </c>
      <c r="L32" s="35" t="s">
        <v>208</v>
      </c>
      <c r="M32" s="36"/>
      <c r="N32" s="36"/>
      <c r="O32" s="36"/>
      <c r="P32" s="36"/>
      <c r="Q32" s="36"/>
      <c r="R32" s="36"/>
      <c r="S32" s="36"/>
      <c r="T32" s="50" t="str">
        <f>HYPERLINK("http://www.argentum.no/en/Market-Database/Details/?type=fundraising&amp;objId=10546","€70m - Third Fund")</f>
        <v>€70m - Third Fund</v>
      </c>
      <c r="U32" s="36"/>
      <c r="V32" s="36"/>
      <c r="W32" s="36"/>
      <c r="X32" s="36"/>
      <c r="Y32" s="36"/>
      <c r="Z32" s="43"/>
    </row>
    <row r="33">
      <c r="A33" s="38" t="s">
        <v>209</v>
      </c>
      <c r="B33" s="33" t="s">
        <v>210</v>
      </c>
      <c r="C33" s="38" t="s">
        <v>211</v>
      </c>
      <c r="D33" s="38" t="s">
        <v>197</v>
      </c>
      <c r="E33" s="38"/>
      <c r="F33" s="38" t="s">
        <v>33</v>
      </c>
      <c r="G33" s="38" t="s">
        <v>35</v>
      </c>
      <c r="H33" s="38" t="s">
        <v>37</v>
      </c>
      <c r="I33" s="38" t="s">
        <v>212</v>
      </c>
      <c r="J33" s="40"/>
      <c r="K33" s="40"/>
      <c r="L33" s="45"/>
      <c r="M33" s="40"/>
      <c r="N33" s="40"/>
      <c r="O33" s="40"/>
      <c r="P33" s="40"/>
      <c r="Q33" s="40"/>
      <c r="R33" s="40"/>
      <c r="S33" s="40"/>
      <c r="T33" s="40"/>
      <c r="U33" s="40"/>
      <c r="V33" s="40"/>
      <c r="W33" s="40"/>
      <c r="X33" s="40"/>
      <c r="Y33" s="40"/>
      <c r="Z33" s="42"/>
    </row>
    <row r="34">
      <c r="A34" s="36" t="s">
        <v>213</v>
      </c>
      <c r="B34" s="33" t="s">
        <v>214</v>
      </c>
      <c r="C34" s="36" t="s">
        <v>196</v>
      </c>
      <c r="D34" s="36" t="s">
        <v>197</v>
      </c>
      <c r="E34" s="40"/>
      <c r="F34" s="32" t="s">
        <v>33</v>
      </c>
      <c r="G34" s="36"/>
      <c r="H34" s="36"/>
      <c r="I34" s="32" t="s">
        <v>215</v>
      </c>
      <c r="J34" s="36"/>
      <c r="K34" s="34" t="s">
        <v>39</v>
      </c>
      <c r="L34" s="34" t="s">
        <v>216</v>
      </c>
      <c r="M34" s="32"/>
      <c r="N34" s="32"/>
      <c r="O34" s="32"/>
      <c r="P34" s="32"/>
      <c r="Q34" s="32" t="s">
        <v>217</v>
      </c>
      <c r="R34" s="36"/>
      <c r="S34" s="36"/>
      <c r="T34" s="36"/>
      <c r="U34" s="36"/>
      <c r="V34" s="50" t="str">
        <f>HYPERLINK("http://www.argentum.no/en/Market-Database/Details/?type=fund&amp;objId=101071","€91m - SEED Capital Fund II")</f>
        <v>€91m - SEED Capital Fund II</v>
      </c>
      <c r="W34" s="36"/>
      <c r="X34" s="36"/>
      <c r="Y34" s="36"/>
      <c r="Z34" s="43"/>
    </row>
    <row r="35">
      <c r="A35" s="36" t="s">
        <v>218</v>
      </c>
      <c r="B35" s="33" t="s">
        <v>219</v>
      </c>
      <c r="C35" s="36" t="s">
        <v>196</v>
      </c>
      <c r="D35" s="36" t="s">
        <v>197</v>
      </c>
      <c r="E35" s="32"/>
      <c r="F35" s="32" t="s">
        <v>33</v>
      </c>
      <c r="G35" s="32" t="s">
        <v>35</v>
      </c>
      <c r="H35" s="36"/>
      <c r="I35" s="32" t="s">
        <v>220</v>
      </c>
      <c r="J35" s="36"/>
      <c r="K35" s="34" t="s">
        <v>39</v>
      </c>
      <c r="L35" s="34" t="s">
        <v>221</v>
      </c>
      <c r="M35" s="32"/>
      <c r="N35" s="32"/>
      <c r="O35" s="32" t="s">
        <v>222</v>
      </c>
      <c r="P35" s="36"/>
      <c r="Q35" s="36"/>
      <c r="R35" s="36"/>
      <c r="S35" s="36"/>
      <c r="T35" s="36"/>
      <c r="U35" s="50" t="str">
        <f>HYPERLINK("http://www.arcticstartup.com/2011/12/13/sunstone-capital-announces-new-e85-million-fund","€94m - Sunstone Technology Ventures Fund III")</f>
        <v>€94m - Sunstone Technology Ventures Fund III</v>
      </c>
      <c r="V35" s="36"/>
      <c r="W35" s="36"/>
      <c r="X35" s="36"/>
      <c r="Y35" s="36"/>
      <c r="Z35" s="43"/>
    </row>
    <row r="36">
      <c r="A36" s="36" t="s">
        <v>223</v>
      </c>
      <c r="B36" s="33" t="s">
        <v>224</v>
      </c>
      <c r="C36" s="41" t="s">
        <v>211</v>
      </c>
      <c r="D36" s="41" t="s">
        <v>197</v>
      </c>
      <c r="E36" s="36"/>
      <c r="F36" s="36"/>
      <c r="G36" s="36"/>
      <c r="H36" s="36"/>
      <c r="I36" s="36"/>
      <c r="J36" s="36"/>
      <c r="K36" s="36"/>
      <c r="L36" s="36" t="s">
        <v>225</v>
      </c>
      <c r="M36" s="36"/>
      <c r="N36" s="36"/>
      <c r="O36" s="36"/>
      <c r="P36" s="36"/>
      <c r="Q36" s="36"/>
      <c r="R36" s="36"/>
      <c r="S36" s="36"/>
      <c r="T36" s="36"/>
      <c r="U36" s="36"/>
      <c r="V36" s="36"/>
      <c r="W36" s="36"/>
      <c r="X36" s="36"/>
      <c r="Y36" s="36"/>
      <c r="Z36" s="43"/>
    </row>
    <row r="37">
      <c r="A37" s="36" t="s">
        <v>226</v>
      </c>
      <c r="B37" s="33" t="s">
        <v>227</v>
      </c>
      <c r="C37" s="41" t="s">
        <v>211</v>
      </c>
      <c r="D37" s="41" t="s">
        <v>197</v>
      </c>
      <c r="E37" s="36"/>
      <c r="F37" s="36"/>
      <c r="G37" s="36"/>
      <c r="H37" s="36"/>
      <c r="I37" s="36"/>
      <c r="J37" s="36"/>
      <c r="K37" s="36"/>
      <c r="L37" s="36" t="s">
        <v>228</v>
      </c>
      <c r="M37" s="36"/>
      <c r="N37" s="36"/>
      <c r="O37" s="36"/>
      <c r="P37" s="36"/>
      <c r="Q37" s="36"/>
      <c r="R37" s="36"/>
      <c r="S37" s="36"/>
      <c r="T37" s="36"/>
      <c r="U37" s="36"/>
      <c r="V37" s="36"/>
      <c r="W37" s="36"/>
      <c r="X37" s="36"/>
      <c r="Y37" s="36"/>
      <c r="Z37" s="43"/>
    </row>
    <row r="38">
      <c r="A38" s="32" t="s">
        <v>229</v>
      </c>
      <c r="B38" s="33" t="s">
        <v>230</v>
      </c>
      <c r="C38" s="36" t="s">
        <v>231</v>
      </c>
      <c r="D38" s="32" t="s">
        <v>232</v>
      </c>
      <c r="E38" s="36"/>
      <c r="F38" s="36"/>
      <c r="G38" s="36" t="s">
        <v>35</v>
      </c>
      <c r="H38" s="36" t="s">
        <v>37</v>
      </c>
      <c r="I38" s="36"/>
      <c r="J38" s="36"/>
      <c r="K38" s="34" t="s">
        <v>39</v>
      </c>
      <c r="L38" s="34" t="s">
        <v>233</v>
      </c>
      <c r="M38" s="36"/>
      <c r="N38" s="36"/>
      <c r="O38" s="36"/>
      <c r="P38" s="36"/>
      <c r="Q38" s="36"/>
      <c r="R38" s="36"/>
      <c r="S38" s="50" t="str">
        <f>HYPERLINK("http://techcrunch.com/2013/03/21/accel-closes-475m-fund-its-fourth-to-invest-mainly-in-europe-and-israel/","$475m - Accel London IV")</f>
        <v>$475m - Accel London IV</v>
      </c>
      <c r="T38" s="36"/>
      <c r="U38" s="36"/>
      <c r="V38" s="36"/>
      <c r="W38" s="36"/>
      <c r="X38" s="36"/>
      <c r="Y38" s="36"/>
      <c r="Z38" s="43"/>
    </row>
    <row r="39">
      <c r="A39" s="38" t="s">
        <v>234</v>
      </c>
      <c r="B39" s="33" t="s">
        <v>235</v>
      </c>
      <c r="C39" s="38" t="s">
        <v>231</v>
      </c>
      <c r="D39" s="38" t="s">
        <v>232</v>
      </c>
      <c r="E39" s="40"/>
      <c r="F39" s="40"/>
      <c r="G39" s="38" t="s">
        <v>35</v>
      </c>
      <c r="H39" s="38" t="s">
        <v>37</v>
      </c>
      <c r="I39" s="38" t="s">
        <v>212</v>
      </c>
      <c r="J39" s="40"/>
      <c r="K39" s="38" t="s">
        <v>236</v>
      </c>
      <c r="L39" s="41" t="s">
        <v>237</v>
      </c>
      <c r="M39" s="40"/>
      <c r="N39" s="40"/>
      <c r="O39" s="40"/>
      <c r="P39" s="40"/>
      <c r="Q39" s="40"/>
      <c r="R39" s="40"/>
      <c r="S39" s="40"/>
      <c r="T39" s="40"/>
      <c r="U39" s="40"/>
      <c r="V39" s="40"/>
      <c r="W39" s="40"/>
      <c r="X39" s="40"/>
      <c r="Y39" s="40"/>
      <c r="Z39" s="42"/>
    </row>
    <row r="40">
      <c r="A40" s="32" t="s">
        <v>238</v>
      </c>
      <c r="B40" s="33" t="s">
        <v>239</v>
      </c>
      <c r="C40" s="32" t="s">
        <v>231</v>
      </c>
      <c r="D40" s="32" t="s">
        <v>232</v>
      </c>
      <c r="E40" s="32"/>
      <c r="F40" s="32"/>
      <c r="G40" s="32" t="s">
        <v>35</v>
      </c>
      <c r="H40" s="32" t="s">
        <v>37</v>
      </c>
      <c r="I40" s="32" t="s">
        <v>240</v>
      </c>
      <c r="J40" s="36"/>
      <c r="K40" s="34" t="s">
        <v>39</v>
      </c>
      <c r="L40" s="34" t="s">
        <v>241</v>
      </c>
      <c r="M40" s="36"/>
      <c r="N40" s="36"/>
      <c r="O40" s="36"/>
      <c r="P40" s="36"/>
      <c r="Q40" s="36"/>
      <c r="R40" s="58"/>
      <c r="S40" s="36"/>
      <c r="T40" s="36"/>
      <c r="U40" s="36"/>
      <c r="V40" s="36"/>
      <c r="W40" s="36"/>
      <c r="X40" s="36"/>
      <c r="Y40" s="36"/>
      <c r="Z40" s="43"/>
    </row>
    <row r="41">
      <c r="A41" s="36" t="s">
        <v>242</v>
      </c>
      <c r="B41" s="33" t="s">
        <v>243</v>
      </c>
      <c r="C41" s="36" t="s">
        <v>231</v>
      </c>
      <c r="D41" s="32" t="s">
        <v>232</v>
      </c>
      <c r="E41" s="36"/>
      <c r="F41" s="36" t="s">
        <v>33</v>
      </c>
      <c r="G41" s="32" t="s">
        <v>35</v>
      </c>
      <c r="H41" s="32" t="s">
        <v>37</v>
      </c>
      <c r="I41" s="32" t="s">
        <v>244</v>
      </c>
      <c r="J41" s="36"/>
      <c r="K41" s="34" t="s">
        <v>39</v>
      </c>
      <c r="L41" s="34" t="s">
        <v>245</v>
      </c>
      <c r="M41" s="36"/>
      <c r="N41" s="36"/>
      <c r="O41" s="36"/>
      <c r="P41" s="36"/>
      <c r="Q41" s="36"/>
      <c r="R41" s="50" t="str">
        <f>HYPERLINK("http://www.growthbusiness.co.uk/news-and-market-deals/business-news/2451167/boost-for-uk-tech-startups-following-first-close-of-amadeus-iv-early-stage-funds.thtml","£50m - Amadeus IV Early Stage Fund")</f>
        <v>£50m - Amadeus IV Early Stage Fund</v>
      </c>
      <c r="S41" s="50" t="str">
        <f>HYPERLINK("http://www.amadeuscapital.com/media/2013/amadeusraises75mtowardsnewfund","€75m - Amadeus IV Digital Prosperity")</f>
        <v>€75m - Amadeus IV Digital Prosperity</v>
      </c>
      <c r="T41" s="36"/>
      <c r="U41" s="36"/>
      <c r="V41" s="36"/>
      <c r="W41" s="36"/>
      <c r="X41" s="36"/>
      <c r="Y41" s="50" t="str">
        <f>HYPERLINK("Amadeus%20III","£160m - Amadeus III")</f>
        <v>£160m - Amadeus III</v>
      </c>
      <c r="Z41" s="43"/>
    </row>
    <row r="42">
      <c r="A42" s="36" t="s">
        <v>246</v>
      </c>
      <c r="B42" s="33" t="s">
        <v>247</v>
      </c>
      <c r="C42" s="36" t="s">
        <v>231</v>
      </c>
      <c r="D42" s="32" t="s">
        <v>232</v>
      </c>
      <c r="E42" s="32"/>
      <c r="F42" s="32"/>
      <c r="G42" s="32" t="s">
        <v>35</v>
      </c>
      <c r="H42" s="36"/>
      <c r="I42" s="36"/>
      <c r="J42" s="36"/>
      <c r="K42" s="34" t="s">
        <v>39</v>
      </c>
      <c r="L42" s="34" t="s">
        <v>248</v>
      </c>
      <c r="M42" s="36"/>
      <c r="N42" s="36"/>
      <c r="O42" s="36"/>
      <c r="P42" s="36"/>
      <c r="Q42" s="36"/>
      <c r="R42" s="36"/>
      <c r="S42" s="36"/>
      <c r="T42" s="32" t="s">
        <v>249</v>
      </c>
      <c r="U42" s="36" t="s">
        <v>250</v>
      </c>
      <c r="V42" s="36"/>
      <c r="W42" s="50" t="str">
        <f>HYPERLINK("http://www.altassets.com/private-equity-news/by-type/fund-mainmenu-27/article/nz16733.html","£20m - Ariadne Capital Entrepreneurs (ACE) Fund")</f>
        <v>£20m - Ariadne Capital Entrepreneurs (ACE) Fund</v>
      </c>
      <c r="X42" s="36"/>
      <c r="Y42" s="36"/>
      <c r="Z42" s="43"/>
    </row>
    <row r="43">
      <c r="A43" s="36" t="s">
        <v>251</v>
      </c>
      <c r="B43" s="33" t="s">
        <v>252</v>
      </c>
      <c r="C43" s="36" t="s">
        <v>231</v>
      </c>
      <c r="D43" s="32" t="s">
        <v>232</v>
      </c>
      <c r="E43" s="36"/>
      <c r="F43" s="36" t="s">
        <v>33</v>
      </c>
      <c r="G43" s="36"/>
      <c r="H43" s="36"/>
      <c r="I43" s="36"/>
      <c r="J43" s="36"/>
      <c r="K43" s="34" t="s">
        <v>253</v>
      </c>
      <c r="L43" s="35" t="s">
        <v>254</v>
      </c>
      <c r="M43" s="36"/>
      <c r="N43" s="36"/>
      <c r="O43" s="36"/>
      <c r="P43" s="36"/>
      <c r="Q43" s="36"/>
      <c r="R43" s="36"/>
      <c r="S43" s="36"/>
      <c r="T43" s="36"/>
      <c r="U43" s="36"/>
      <c r="V43" s="36"/>
      <c r="W43" s="36"/>
      <c r="X43" s="36"/>
      <c r="Y43" s="36"/>
      <c r="Z43" s="43"/>
    </row>
    <row r="44">
      <c r="A44" s="36" t="s">
        <v>255</v>
      </c>
      <c r="B44" s="33" t="s">
        <v>256</v>
      </c>
      <c r="C44" s="36" t="s">
        <v>231</v>
      </c>
      <c r="D44" s="32" t="s">
        <v>232</v>
      </c>
      <c r="E44" s="36"/>
      <c r="F44" s="36"/>
      <c r="G44" s="32" t="s">
        <v>35</v>
      </c>
      <c r="H44" s="32" t="s">
        <v>37</v>
      </c>
      <c r="I44" s="32" t="s">
        <v>257</v>
      </c>
      <c r="J44" s="36"/>
      <c r="K44" s="34" t="s">
        <v>39</v>
      </c>
      <c r="L44" s="34" t="s">
        <v>258</v>
      </c>
      <c r="M44" s="36"/>
      <c r="N44" s="36"/>
      <c r="O44" s="36"/>
      <c r="P44" s="36"/>
      <c r="Q44" s="36"/>
      <c r="R44" s="36"/>
      <c r="S44" s="36"/>
      <c r="T44" s="50" t="str">
        <f>HYPERLINK("http://techcrunch.com/2012/10/25/sec-watch-atomico-raises-286-million-for-new-fund/","$477m - Atomico Ventures III")</f>
        <v>$477m - Atomico Ventures III</v>
      </c>
      <c r="U44" s="36"/>
      <c r="V44" s="36"/>
      <c r="W44" s="50" t="str">
        <f>HYPERLINK("http://www.penews.com/archive/tag/Atomico_Ventures/1/content/1054953301/restricted","€100m - Atomico Ventures II")</f>
        <v>€100m - Atomico Ventures II</v>
      </c>
      <c r="X44" s="36"/>
      <c r="Y44" s="36"/>
      <c r="Z44" s="43"/>
    </row>
    <row r="45">
      <c r="A45" s="41" t="s">
        <v>259</v>
      </c>
      <c r="B45" s="33" t="s">
        <v>260</v>
      </c>
      <c r="C45" s="41" t="s">
        <v>231</v>
      </c>
      <c r="D45" s="46" t="s">
        <v>232</v>
      </c>
      <c r="E45" s="45"/>
      <c r="F45" s="45"/>
      <c r="G45" s="41" t="s">
        <v>35</v>
      </c>
      <c r="H45" s="45"/>
      <c r="I45" s="41" t="s">
        <v>261</v>
      </c>
      <c r="J45" s="41" t="s">
        <v>262</v>
      </c>
      <c r="K45" s="41" t="s">
        <v>39</v>
      </c>
      <c r="L45" s="45"/>
      <c r="M45" s="45"/>
      <c r="N45" s="45"/>
      <c r="O45" s="45"/>
      <c r="P45" s="45"/>
      <c r="Q45" s="45"/>
      <c r="R45" s="45"/>
      <c r="S45" s="45"/>
      <c r="T45" s="45"/>
      <c r="U45" s="45"/>
      <c r="V45" s="45"/>
      <c r="W45" s="45"/>
      <c r="X45" s="45"/>
      <c r="Y45" s="45"/>
      <c r="Z45" s="48"/>
    </row>
    <row r="46">
      <c r="A46" s="36" t="s">
        <v>263</v>
      </c>
      <c r="B46" s="33" t="s">
        <v>264</v>
      </c>
      <c r="C46" s="32" t="s">
        <v>231</v>
      </c>
      <c r="D46" s="32" t="s">
        <v>232</v>
      </c>
      <c r="E46" s="36"/>
      <c r="F46" s="36"/>
      <c r="G46" s="36" t="s">
        <v>35</v>
      </c>
      <c r="H46" s="36"/>
      <c r="I46" s="32" t="s">
        <v>92</v>
      </c>
      <c r="J46" s="36"/>
      <c r="K46" s="34" t="s">
        <v>39</v>
      </c>
      <c r="L46" s="34" t="s">
        <v>265</v>
      </c>
      <c r="M46" s="52"/>
      <c r="N46" s="52"/>
      <c r="O46" s="52" t="s">
        <v>266</v>
      </c>
      <c r="P46" s="36"/>
      <c r="Q46" s="36"/>
      <c r="R46" s="50" t="str">
        <f>HYPERLINK("http://www.balderton.com/news/balderton-capital-raises-3-5m-series-a-venture-fund-to-invest-in-european-technology-start-ups-","$305m - Balderton V")</f>
        <v>$305m - Balderton V</v>
      </c>
      <c r="S46" s="36"/>
      <c r="T46" s="36"/>
      <c r="U46" s="36"/>
      <c r="V46" s="36"/>
      <c r="W46" s="50" t="str">
        <f>HYPERLINK("http://www.balderton.com/news-events/balderton-raises-%C2%A3282m-for-tech-and-media-investments,,1160/","$430m - Balderton Capital fund IV")</f>
        <v>$430m - Balderton Capital fund IV</v>
      </c>
      <c r="X46" s="36"/>
      <c r="Y46" s="36"/>
      <c r="Z46" s="43"/>
    </row>
    <row r="47">
      <c r="A47" s="32" t="s">
        <v>267</v>
      </c>
      <c r="B47" s="33" t="s">
        <v>268</v>
      </c>
      <c r="C47" s="32" t="s">
        <v>231</v>
      </c>
      <c r="D47" s="32" t="s">
        <v>232</v>
      </c>
      <c r="E47" s="32"/>
      <c r="F47" s="32" t="s">
        <v>33</v>
      </c>
      <c r="G47" s="36"/>
      <c r="H47" s="36"/>
      <c r="I47" s="32" t="s">
        <v>269</v>
      </c>
      <c r="J47" s="36"/>
      <c r="K47" s="34" t="s">
        <v>253</v>
      </c>
      <c r="L47" s="34" t="s">
        <v>270</v>
      </c>
      <c r="M47" s="36"/>
      <c r="N47" s="36"/>
      <c r="O47" s="36"/>
      <c r="P47" s="36"/>
      <c r="Q47" s="36"/>
      <c r="R47" s="36"/>
      <c r="S47" s="36"/>
      <c r="T47" s="36"/>
      <c r="U47" s="36"/>
      <c r="V47" s="36"/>
      <c r="W47" s="36"/>
      <c r="X47" s="36"/>
      <c r="Y47" s="36"/>
      <c r="Z47" s="43"/>
    </row>
    <row r="48">
      <c r="A48" s="39" t="s">
        <v>271</v>
      </c>
      <c r="B48" s="33" t="s">
        <v>272</v>
      </c>
      <c r="C48" s="32" t="s">
        <v>231</v>
      </c>
      <c r="D48" s="32" t="s">
        <v>232</v>
      </c>
      <c r="E48" s="36"/>
      <c r="F48" s="36"/>
      <c r="G48" s="36"/>
      <c r="H48" s="36"/>
      <c r="I48" s="36"/>
      <c r="J48" s="36"/>
      <c r="K48" s="35"/>
      <c r="L48" s="35"/>
      <c r="M48" s="36"/>
      <c r="N48" s="36"/>
      <c r="O48" s="36"/>
      <c r="P48" s="36"/>
      <c r="Q48" s="36"/>
      <c r="R48" s="36"/>
      <c r="S48" s="36"/>
      <c r="T48" s="36"/>
      <c r="U48" s="36"/>
      <c r="V48" s="36"/>
      <c r="W48" s="36"/>
      <c r="X48" s="36"/>
      <c r="Y48" s="36"/>
      <c r="Z48" s="43"/>
    </row>
    <row r="49">
      <c r="A49" s="32" t="s">
        <v>273</v>
      </c>
      <c r="B49" s="33" t="s">
        <v>274</v>
      </c>
      <c r="C49" s="36" t="s">
        <v>231</v>
      </c>
      <c r="D49" s="32" t="s">
        <v>232</v>
      </c>
      <c r="E49" s="36"/>
      <c r="F49" s="36"/>
      <c r="G49" s="36" t="s">
        <v>35</v>
      </c>
      <c r="H49" s="36"/>
      <c r="I49" s="36"/>
      <c r="J49" s="36"/>
      <c r="K49" s="34" t="s">
        <v>39</v>
      </c>
      <c r="L49" s="35" t="s">
        <v>275</v>
      </c>
      <c r="M49" s="36"/>
      <c r="N49" s="36"/>
      <c r="O49" s="36"/>
      <c r="P49" s="36"/>
      <c r="Q49" s="50" t="str">
        <f>HYPERLINK("http://www.thesundaytimes.co.uk/sto/business/Tech_and_Media/article1562470.ece","£200M fund I")</f>
        <v>£200M fund I</v>
      </c>
      <c r="R49" s="36"/>
      <c r="S49" s="36"/>
      <c r="T49" s="36"/>
      <c r="U49" s="36"/>
      <c r="V49" s="36"/>
      <c r="W49" s="36"/>
      <c r="X49" s="36"/>
      <c r="Y49" s="36"/>
      <c r="Z49" s="43"/>
    </row>
    <row r="50">
      <c r="A50" s="36" t="s">
        <v>276</v>
      </c>
      <c r="B50" s="33" t="s">
        <v>277</v>
      </c>
      <c r="C50" s="32" t="s">
        <v>231</v>
      </c>
      <c r="D50" s="32" t="s">
        <v>232</v>
      </c>
      <c r="E50" s="36"/>
      <c r="F50" s="36"/>
      <c r="G50" s="32" t="s">
        <v>35</v>
      </c>
      <c r="H50" s="36"/>
      <c r="I50" s="32" t="s">
        <v>240</v>
      </c>
      <c r="J50" s="36"/>
      <c r="K50" s="34" t="s">
        <v>39</v>
      </c>
      <c r="L50" s="59" t="s">
        <v>278</v>
      </c>
      <c r="M50" s="36"/>
      <c r="N50" s="36"/>
      <c r="O50" s="36"/>
      <c r="P50" s="36"/>
      <c r="Q50" s="36"/>
      <c r="R50" s="36"/>
      <c r="S50" s="36"/>
      <c r="T50" s="36"/>
      <c r="U50" s="50" t="str">
        <f>HYPERLINK("http://www.socialenterpriselive.com/section/social-investment/money/20111213/bridges-ventures-holds-%C2%A372m-first-close-third-flagship-fund","£72m - Bridges Ventures Fund III")</f>
        <v>£72m - Bridges Ventures Fund III</v>
      </c>
      <c r="V50" s="36"/>
      <c r="W50" s="36"/>
      <c r="X50" s="36"/>
      <c r="Y50" s="36"/>
      <c r="Z50" s="43"/>
    </row>
    <row r="51">
      <c r="A51" s="38" t="s">
        <v>279</v>
      </c>
      <c r="B51" s="33" t="s">
        <v>280</v>
      </c>
      <c r="C51" s="32" t="s">
        <v>231</v>
      </c>
      <c r="D51" s="32" t="s">
        <v>232</v>
      </c>
      <c r="E51" s="36"/>
      <c r="F51" s="36"/>
      <c r="G51" s="32" t="s">
        <v>35</v>
      </c>
      <c r="H51" s="32" t="s">
        <v>37</v>
      </c>
      <c r="I51" s="36"/>
      <c r="J51" s="36"/>
      <c r="K51" s="39" t="s">
        <v>39</v>
      </c>
      <c r="L51" s="35"/>
      <c r="M51" s="36"/>
      <c r="N51" s="36"/>
      <c r="O51" s="36"/>
      <c r="P51" s="36"/>
      <c r="Q51" s="36"/>
      <c r="R51" s="36"/>
      <c r="S51" s="36"/>
      <c r="T51" s="36"/>
      <c r="U51" s="36"/>
      <c r="V51" s="36"/>
      <c r="W51" s="36"/>
      <c r="X51" s="36"/>
      <c r="Y51" s="36"/>
      <c r="Z51" s="43"/>
    </row>
    <row r="52">
      <c r="A52" s="32" t="s">
        <v>281</v>
      </c>
      <c r="B52" s="33" t="s">
        <v>282</v>
      </c>
      <c r="C52" s="32" t="s">
        <v>231</v>
      </c>
      <c r="D52" s="32" t="s">
        <v>232</v>
      </c>
      <c r="E52" s="32"/>
      <c r="F52" s="32" t="s">
        <v>33</v>
      </c>
      <c r="G52" s="32" t="s">
        <v>35</v>
      </c>
      <c r="H52" s="32" t="s">
        <v>37</v>
      </c>
      <c r="I52" s="32" t="s">
        <v>283</v>
      </c>
      <c r="J52" s="36"/>
      <c r="K52" s="34" t="s">
        <v>39</v>
      </c>
      <c r="L52" s="34" t="s">
        <v>284</v>
      </c>
      <c r="M52" s="36"/>
      <c r="N52" s="36"/>
      <c r="O52" s="36"/>
      <c r="P52" s="36"/>
      <c r="Q52" s="36"/>
      <c r="R52" s="36"/>
      <c r="S52" s="36"/>
      <c r="T52" s="36"/>
      <c r="U52" s="36"/>
      <c r="V52" s="36"/>
      <c r="W52" s="36"/>
      <c r="X52" s="36"/>
      <c r="Y52" s="36"/>
      <c r="Z52" s="43"/>
    </row>
    <row r="53">
      <c r="A53" s="36" t="s">
        <v>285</v>
      </c>
      <c r="B53" s="33" t="s">
        <v>286</v>
      </c>
      <c r="C53" s="36" t="s">
        <v>287</v>
      </c>
      <c r="D53" s="32" t="s">
        <v>232</v>
      </c>
      <c r="E53" s="36"/>
      <c r="F53" s="36" t="s">
        <v>33</v>
      </c>
      <c r="G53" s="36"/>
      <c r="H53" s="36"/>
      <c r="I53" s="36" t="s">
        <v>288</v>
      </c>
      <c r="J53" s="36"/>
      <c r="K53" s="34" t="s">
        <v>289</v>
      </c>
      <c r="L53" s="35" t="s">
        <v>290</v>
      </c>
      <c r="M53" s="36"/>
      <c r="N53" s="36"/>
      <c r="O53" s="36"/>
      <c r="P53" s="36"/>
      <c r="Q53" s="36"/>
      <c r="R53" s="36"/>
      <c r="S53" s="36"/>
      <c r="T53" s="36"/>
      <c r="U53" s="36"/>
      <c r="V53" s="36"/>
      <c r="W53" s="36"/>
      <c r="X53" s="36"/>
      <c r="Y53" s="36"/>
      <c r="Z53" s="43"/>
    </row>
    <row r="54">
      <c r="A54" s="59" t="s">
        <v>291</v>
      </c>
      <c r="B54" s="33" t="s">
        <v>292</v>
      </c>
      <c r="C54" s="41" t="s">
        <v>287</v>
      </c>
      <c r="D54" s="46" t="s">
        <v>232</v>
      </c>
      <c r="E54" s="34"/>
      <c r="F54" s="34" t="s">
        <v>33</v>
      </c>
      <c r="G54" s="34" t="s">
        <v>35</v>
      </c>
      <c r="H54" s="35"/>
      <c r="I54" s="34" t="s">
        <v>293</v>
      </c>
      <c r="J54" s="35"/>
      <c r="K54" s="34" t="s">
        <v>39</v>
      </c>
      <c r="L54" s="34" t="s">
        <v>294</v>
      </c>
      <c r="M54" s="35"/>
      <c r="N54" s="35"/>
      <c r="O54" s="35"/>
      <c r="P54" s="35"/>
      <c r="Q54" s="35"/>
      <c r="R54" s="35"/>
      <c r="S54" s="34" t="s">
        <v>295</v>
      </c>
      <c r="T54" s="35"/>
      <c r="U54" s="35"/>
      <c r="V54" s="35"/>
      <c r="W54" s="35"/>
      <c r="X54" s="35"/>
      <c r="Y54" s="36"/>
      <c r="Z54" s="37"/>
    </row>
    <row r="55">
      <c r="A55" s="36" t="s">
        <v>296</v>
      </c>
      <c r="B55" s="33" t="s">
        <v>297</v>
      </c>
      <c r="C55" s="36" t="s">
        <v>231</v>
      </c>
      <c r="D55" s="32" t="s">
        <v>232</v>
      </c>
      <c r="E55" s="36"/>
      <c r="F55" s="36" t="s">
        <v>33</v>
      </c>
      <c r="G55" s="36"/>
      <c r="H55" s="36"/>
      <c r="I55" s="36" t="s">
        <v>298</v>
      </c>
      <c r="J55" s="36" t="s">
        <v>299</v>
      </c>
      <c r="K55" s="34" t="s">
        <v>41</v>
      </c>
      <c r="L55" s="35" t="s">
        <v>300</v>
      </c>
      <c r="M55" s="36"/>
      <c r="N55" s="36"/>
      <c r="O55" s="36"/>
      <c r="P55" s="36"/>
      <c r="Q55" s="36"/>
      <c r="R55" s="36"/>
      <c r="S55" s="36"/>
      <c r="T55" s="36"/>
      <c r="U55" s="36"/>
      <c r="V55" s="36"/>
      <c r="W55" s="36"/>
      <c r="X55" s="36"/>
      <c r="Y55" s="36"/>
      <c r="Z55" s="43"/>
    </row>
    <row r="56">
      <c r="A56" s="41" t="s">
        <v>301</v>
      </c>
      <c r="B56" s="33" t="s">
        <v>302</v>
      </c>
      <c r="C56" s="41" t="s">
        <v>231</v>
      </c>
      <c r="D56" s="46" t="s">
        <v>232</v>
      </c>
      <c r="E56" s="41"/>
      <c r="F56" s="41" t="s">
        <v>33</v>
      </c>
      <c r="G56" s="41" t="s">
        <v>35</v>
      </c>
      <c r="H56" s="45"/>
      <c r="I56" s="41" t="s">
        <v>303</v>
      </c>
      <c r="J56" s="45"/>
      <c r="K56" s="41" t="s">
        <v>39</v>
      </c>
      <c r="L56" s="41" t="s">
        <v>304</v>
      </c>
      <c r="M56" s="45"/>
      <c r="N56" s="45"/>
      <c r="O56" s="45"/>
      <c r="P56" s="45"/>
      <c r="Q56" s="45"/>
      <c r="R56" s="45"/>
      <c r="S56" s="45"/>
      <c r="T56" s="45"/>
      <c r="U56" s="45"/>
      <c r="V56" s="45"/>
      <c r="W56" s="45"/>
      <c r="X56" s="45"/>
      <c r="Y56" s="45"/>
      <c r="Z56" s="48"/>
    </row>
    <row r="57">
      <c r="A57" s="36" t="s">
        <v>305</v>
      </c>
      <c r="B57" s="33" t="s">
        <v>306</v>
      </c>
      <c r="C57" s="36" t="s">
        <v>231</v>
      </c>
      <c r="D57" s="32" t="s">
        <v>232</v>
      </c>
      <c r="E57" s="36"/>
      <c r="F57" s="36" t="s">
        <v>33</v>
      </c>
      <c r="G57" s="36"/>
      <c r="H57" s="36"/>
      <c r="I57" s="32" t="s">
        <v>92</v>
      </c>
      <c r="J57" s="36"/>
      <c r="K57" s="34" t="s">
        <v>39</v>
      </c>
      <c r="L57" s="34" t="s">
        <v>307</v>
      </c>
      <c r="M57" s="54"/>
      <c r="N57" s="54"/>
      <c r="O57" s="54"/>
      <c r="P57" s="54"/>
      <c r="Q57" s="54" t="s">
        <v>308</v>
      </c>
      <c r="R57" s="36"/>
      <c r="S57" s="36"/>
      <c r="T57" s="54" t="s">
        <v>309</v>
      </c>
      <c r="U57" s="36"/>
      <c r="V57" s="36"/>
      <c r="W57" s="36"/>
      <c r="X57" s="36"/>
      <c r="Y57" s="36"/>
      <c r="Z57" s="43"/>
    </row>
    <row r="58">
      <c r="A58" s="41" t="s">
        <v>310</v>
      </c>
      <c r="B58" s="33" t="s">
        <v>311</v>
      </c>
      <c r="C58" s="41" t="s">
        <v>231</v>
      </c>
      <c r="D58" s="46" t="s">
        <v>232</v>
      </c>
      <c r="E58" s="41"/>
      <c r="F58" s="41" t="s">
        <v>33</v>
      </c>
      <c r="G58" s="41"/>
      <c r="H58" s="45"/>
      <c r="I58" s="41" t="s">
        <v>269</v>
      </c>
      <c r="J58" s="41" t="s">
        <v>312</v>
      </c>
      <c r="K58" s="41" t="s">
        <v>253</v>
      </c>
      <c r="L58" s="41" t="s">
        <v>313</v>
      </c>
      <c r="M58" s="41"/>
      <c r="N58" s="41"/>
      <c r="O58" s="41"/>
      <c r="P58" s="41"/>
      <c r="Q58" s="45"/>
      <c r="R58" s="45"/>
      <c r="S58" s="45"/>
      <c r="T58" s="45"/>
      <c r="U58" s="45"/>
      <c r="V58" s="45"/>
      <c r="W58" s="45"/>
      <c r="X58" s="45"/>
      <c r="Y58" s="45"/>
      <c r="Z58" s="48"/>
    </row>
    <row r="59">
      <c r="A59" s="36" t="s">
        <v>314</v>
      </c>
      <c r="B59" s="33" t="s">
        <v>315</v>
      </c>
      <c r="C59" s="36" t="s">
        <v>231</v>
      </c>
      <c r="D59" s="32" t="s">
        <v>232</v>
      </c>
      <c r="E59" s="36"/>
      <c r="F59" s="36"/>
      <c r="G59" s="32" t="s">
        <v>35</v>
      </c>
      <c r="H59" s="32" t="s">
        <v>37</v>
      </c>
      <c r="I59" s="39" t="s">
        <v>92</v>
      </c>
      <c r="J59" s="60" t="s">
        <v>316</v>
      </c>
      <c r="K59" s="34" t="s">
        <v>39</v>
      </c>
      <c r="L59" s="61" t="s">
        <v>317</v>
      </c>
      <c r="M59" s="62"/>
      <c r="N59" s="63" t="str">
        <f>HYPERLINK("https://www.businessinsider.de/dawn-capital-raised-235-million-for-its-third-fund-2018-4?r=UK&amp;IR=T","$235 - Fund III")</f>
        <v>$235 - Fund III</v>
      </c>
      <c r="O59" s="36"/>
      <c r="P59" s="36"/>
      <c r="Q59" s="36"/>
      <c r="R59" s="36"/>
      <c r="S59" s="60" t="s">
        <v>318</v>
      </c>
      <c r="T59" s="36"/>
      <c r="U59" s="36"/>
      <c r="V59" s="36"/>
      <c r="W59" s="36"/>
      <c r="X59" s="60" t="s">
        <v>319</v>
      </c>
      <c r="Y59" s="36"/>
      <c r="Z59" s="43"/>
    </row>
    <row r="60">
      <c r="A60" s="36" t="s">
        <v>320</v>
      </c>
      <c r="B60" s="33" t="s">
        <v>321</v>
      </c>
      <c r="C60" s="36" t="s">
        <v>231</v>
      </c>
      <c r="D60" s="32" t="s">
        <v>232</v>
      </c>
      <c r="E60" s="32"/>
      <c r="F60" s="32" t="s">
        <v>33</v>
      </c>
      <c r="G60" s="32" t="s">
        <v>35</v>
      </c>
      <c r="H60" s="32" t="s">
        <v>37</v>
      </c>
      <c r="I60" s="36"/>
      <c r="J60" s="36"/>
      <c r="K60" s="34" t="s">
        <v>39</v>
      </c>
      <c r="L60" s="34" t="s">
        <v>322</v>
      </c>
      <c r="M60" s="36"/>
      <c r="N60" s="36"/>
      <c r="O60" s="36"/>
      <c r="P60" s="36"/>
      <c r="Q60" s="36"/>
      <c r="R60" s="32" t="s">
        <v>323</v>
      </c>
      <c r="S60" s="36"/>
      <c r="T60" s="50" t="str">
        <f>HYPERLINK("http://www.pehub.com/166026/dn-capital-reaches-first-close-gvciii/","$200m - GVC III (first close at €50m)")</f>
        <v>$200m - GVC III (first close at €50m)</v>
      </c>
      <c r="U60" s="36"/>
      <c r="V60" s="36"/>
      <c r="W60" s="36"/>
      <c r="X60" s="40"/>
      <c r="Y60" s="36"/>
      <c r="Z60" s="43"/>
    </row>
    <row r="61">
      <c r="A61" s="32" t="s">
        <v>324</v>
      </c>
      <c r="B61" s="33" t="s">
        <v>325</v>
      </c>
      <c r="C61" s="32" t="s">
        <v>231</v>
      </c>
      <c r="D61" s="32" t="s">
        <v>232</v>
      </c>
      <c r="E61" s="32"/>
      <c r="F61" s="32" t="s">
        <v>33</v>
      </c>
      <c r="G61" s="36"/>
      <c r="H61" s="36"/>
      <c r="I61" s="32" t="s">
        <v>326</v>
      </c>
      <c r="J61" s="36"/>
      <c r="K61" s="34" t="s">
        <v>39</v>
      </c>
      <c r="L61" s="34" t="s">
        <v>327</v>
      </c>
      <c r="M61" s="36"/>
      <c r="N61" s="36"/>
      <c r="O61" s="36"/>
      <c r="P61" s="36"/>
      <c r="Q61" s="36"/>
      <c r="R61" s="36"/>
      <c r="S61" s="36"/>
      <c r="T61" s="36"/>
      <c r="U61" s="36"/>
      <c r="V61" s="36"/>
      <c r="W61" s="36"/>
      <c r="X61" s="36"/>
      <c r="Y61" s="36"/>
      <c r="Z61" s="43"/>
    </row>
    <row r="62">
      <c r="A62" s="36" t="s">
        <v>328</v>
      </c>
      <c r="B62" s="33" t="s">
        <v>329</v>
      </c>
      <c r="C62" s="36" t="s">
        <v>231</v>
      </c>
      <c r="D62" s="32" t="s">
        <v>232</v>
      </c>
      <c r="E62" s="36"/>
      <c r="F62" s="36" t="s">
        <v>33</v>
      </c>
      <c r="G62" s="36"/>
      <c r="H62" s="36"/>
      <c r="I62" s="32" t="s">
        <v>330</v>
      </c>
      <c r="J62" s="36"/>
      <c r="K62" s="34" t="s">
        <v>39</v>
      </c>
      <c r="L62" s="34" t="s">
        <v>331</v>
      </c>
      <c r="M62" s="40"/>
      <c r="N62" s="40"/>
      <c r="O62" s="40"/>
      <c r="P62" s="32"/>
      <c r="Q62" s="32" t="s">
        <v>332</v>
      </c>
      <c r="R62" s="36"/>
      <c r="S62" s="36"/>
      <c r="T62" s="50" t="str">
        <f>HYPERLINK("https://angel.co/ec1-capital-ltd","$15m - na")</f>
        <v>$15m - na</v>
      </c>
      <c r="U62" s="36"/>
      <c r="V62" s="36"/>
      <c r="W62" s="36"/>
      <c r="X62" s="36"/>
      <c r="Y62" s="36"/>
      <c r="Z62" s="43"/>
    </row>
    <row r="63">
      <c r="A63" s="32" t="s">
        <v>333</v>
      </c>
      <c r="B63" s="33" t="s">
        <v>334</v>
      </c>
      <c r="C63" s="32" t="s">
        <v>231</v>
      </c>
      <c r="D63" s="32" t="s">
        <v>232</v>
      </c>
      <c r="E63" s="32"/>
      <c r="F63" s="32" t="s">
        <v>33</v>
      </c>
      <c r="G63" s="32" t="s">
        <v>35</v>
      </c>
      <c r="H63" s="36"/>
      <c r="I63" s="32" t="s">
        <v>92</v>
      </c>
      <c r="J63" s="32" t="s">
        <v>335</v>
      </c>
      <c r="K63" s="34" t="s">
        <v>39</v>
      </c>
      <c r="L63" s="34" t="s">
        <v>336</v>
      </c>
      <c r="M63" s="36"/>
      <c r="N63" s="36"/>
      <c r="O63" s="36"/>
      <c r="P63" s="36"/>
      <c r="Q63" s="36"/>
      <c r="R63" s="36"/>
      <c r="S63" s="36"/>
      <c r="T63" s="36"/>
      <c r="U63" s="36"/>
      <c r="V63" s="36"/>
      <c r="W63" s="36"/>
      <c r="X63" s="36"/>
      <c r="Y63" s="36"/>
      <c r="Z63" s="43"/>
    </row>
    <row r="64">
      <c r="A64" s="39" t="s">
        <v>337</v>
      </c>
      <c r="B64" s="33" t="s">
        <v>338</v>
      </c>
      <c r="C64" s="39" t="s">
        <v>231</v>
      </c>
      <c r="D64" s="38" t="s">
        <v>232</v>
      </c>
      <c r="E64" s="40"/>
      <c r="F64" s="40"/>
      <c r="G64" s="39" t="s">
        <v>35</v>
      </c>
      <c r="H64" s="39" t="s">
        <v>37</v>
      </c>
      <c r="I64" s="39" t="s">
        <v>339</v>
      </c>
      <c r="J64" s="38" t="s">
        <v>340</v>
      </c>
      <c r="K64" s="39" t="s">
        <v>39</v>
      </c>
      <c r="L64" s="46" t="s">
        <v>341</v>
      </c>
      <c r="M64" s="40"/>
      <c r="N64" s="40"/>
      <c r="O64" s="40"/>
      <c r="P64" s="40"/>
      <c r="Q64" s="39" t="s">
        <v>342</v>
      </c>
      <c r="R64" s="40"/>
      <c r="S64" s="40"/>
      <c r="T64" s="40"/>
      <c r="U64" s="40"/>
      <c r="V64" s="40"/>
      <c r="W64" s="40"/>
      <c r="X64" s="40"/>
      <c r="Y64" s="40"/>
      <c r="Z64" s="42"/>
    </row>
    <row r="65">
      <c r="A65" s="40" t="s">
        <v>343</v>
      </c>
      <c r="B65" s="33" t="s">
        <v>344</v>
      </c>
      <c r="C65" s="64" t="s">
        <v>231</v>
      </c>
      <c r="D65" s="38" t="s">
        <v>232</v>
      </c>
      <c r="E65" s="40"/>
      <c r="F65" s="40" t="s">
        <v>33</v>
      </c>
      <c r="G65" s="40" t="s">
        <v>35</v>
      </c>
      <c r="H65" s="40"/>
      <c r="I65" s="40" t="s">
        <v>345</v>
      </c>
      <c r="J65" s="40"/>
      <c r="K65" s="40" t="s">
        <v>39</v>
      </c>
      <c r="L65" s="45" t="s">
        <v>346</v>
      </c>
      <c r="M65" s="36"/>
      <c r="N65" s="36"/>
      <c r="O65" s="36"/>
      <c r="P65" s="36"/>
      <c r="Q65" s="36"/>
      <c r="R65" s="36"/>
      <c r="S65" s="36"/>
      <c r="T65" s="36"/>
      <c r="U65" s="36"/>
      <c r="V65" s="36"/>
      <c r="W65" s="36"/>
      <c r="X65" s="36"/>
      <c r="Y65" s="36"/>
      <c r="Z65" s="43"/>
    </row>
    <row r="66">
      <c r="A66" s="36" t="s">
        <v>347</v>
      </c>
      <c r="B66" s="33" t="s">
        <v>348</v>
      </c>
      <c r="C66" s="36" t="s">
        <v>231</v>
      </c>
      <c r="D66" s="32" t="s">
        <v>232</v>
      </c>
      <c r="E66" s="36"/>
      <c r="F66" s="36"/>
      <c r="G66" s="32" t="s">
        <v>35</v>
      </c>
      <c r="H66" s="36"/>
      <c r="I66" s="32" t="s">
        <v>92</v>
      </c>
      <c r="J66" s="32" t="s">
        <v>349</v>
      </c>
      <c r="K66" s="34" t="s">
        <v>41</v>
      </c>
      <c r="L66" s="34" t="s">
        <v>350</v>
      </c>
      <c r="M66" s="36"/>
      <c r="N66" s="36"/>
      <c r="O66" s="36"/>
      <c r="P66" s="36"/>
      <c r="Q66" s="36"/>
      <c r="R66" s="36"/>
      <c r="S66" s="36"/>
      <c r="T66" s="36"/>
      <c r="U66" s="36"/>
      <c r="V66" s="36"/>
      <c r="W66" s="36"/>
      <c r="X66" s="36"/>
      <c r="Y66" s="36"/>
      <c r="Z66" s="43"/>
    </row>
    <row r="67">
      <c r="A67" s="36" t="s">
        <v>351</v>
      </c>
      <c r="B67" s="33" t="s">
        <v>352</v>
      </c>
      <c r="C67" s="36" t="s">
        <v>231</v>
      </c>
      <c r="D67" s="32" t="s">
        <v>232</v>
      </c>
      <c r="E67" s="36"/>
      <c r="F67" s="36" t="s">
        <v>33</v>
      </c>
      <c r="G67" s="36"/>
      <c r="H67" s="36"/>
      <c r="I67" s="36" t="s">
        <v>288</v>
      </c>
      <c r="J67" s="36"/>
      <c r="K67" s="34" t="s">
        <v>39</v>
      </c>
      <c r="L67" s="34" t="s">
        <v>353</v>
      </c>
      <c r="M67" s="65"/>
      <c r="N67" s="65"/>
      <c r="O67" s="65" t="s">
        <v>354</v>
      </c>
      <c r="P67" s="36"/>
      <c r="Q67" s="36"/>
      <c r="R67" s="36"/>
      <c r="S67" s="50" t="str">
        <f>HYPERLINK("http://startups.co.uk/37-5m-fund-uk-tech-entrepreneurs-launched/","£37.5m - Episode 1")</f>
        <v>£37.5m - Episode 1</v>
      </c>
      <c r="T67" s="36"/>
      <c r="U67" s="36"/>
      <c r="V67" s="36"/>
      <c r="W67" s="36"/>
      <c r="X67" s="36"/>
      <c r="Y67" s="36"/>
      <c r="Z67" s="43"/>
    </row>
    <row r="68">
      <c r="A68" s="32" t="s">
        <v>355</v>
      </c>
      <c r="B68" s="33" t="s">
        <v>356</v>
      </c>
      <c r="C68" s="36" t="s">
        <v>231</v>
      </c>
      <c r="D68" s="32" t="s">
        <v>232</v>
      </c>
      <c r="E68" s="32"/>
      <c r="F68" s="32" t="s">
        <v>33</v>
      </c>
      <c r="G68" s="32" t="s">
        <v>35</v>
      </c>
      <c r="H68" s="32" t="s">
        <v>37</v>
      </c>
      <c r="I68" s="32" t="s">
        <v>357</v>
      </c>
      <c r="J68" s="32" t="s">
        <v>358</v>
      </c>
      <c r="K68" s="34" t="s">
        <v>39</v>
      </c>
      <c r="L68" s="34" t="s">
        <v>359</v>
      </c>
      <c r="M68" s="36"/>
      <c r="N68" s="36"/>
      <c r="O68" s="36"/>
      <c r="P68" s="36"/>
      <c r="Q68" s="50" t="str">
        <f>HYPERLINK("http://techcrunch.com/2015/06/03/new-london-vc-firm-felix-capital-launches-with-120m-fund-and-team-of-elite-advisors/","$120m - First Fund")</f>
        <v>$120m - First Fund</v>
      </c>
      <c r="R68" s="36"/>
      <c r="S68" s="36"/>
      <c r="T68" s="36"/>
      <c r="U68" s="36"/>
      <c r="V68" s="36"/>
      <c r="W68" s="36"/>
      <c r="X68" s="36"/>
      <c r="Y68" s="36"/>
      <c r="Z68" s="43"/>
    </row>
    <row r="69">
      <c r="A69" s="32" t="s">
        <v>360</v>
      </c>
      <c r="B69" s="33" t="s">
        <v>361</v>
      </c>
      <c r="C69" s="32" t="s">
        <v>231</v>
      </c>
      <c r="D69" s="32" t="s">
        <v>232</v>
      </c>
      <c r="E69" s="32"/>
      <c r="F69" s="32" t="s">
        <v>33</v>
      </c>
      <c r="G69" s="32" t="s">
        <v>35</v>
      </c>
      <c r="H69" s="32" t="s">
        <v>37</v>
      </c>
      <c r="I69" s="32"/>
      <c r="J69" s="36"/>
      <c r="K69" s="34" t="s">
        <v>41</v>
      </c>
      <c r="L69" s="34" t="s">
        <v>362</v>
      </c>
      <c r="M69" s="36"/>
      <c r="N69" s="36"/>
      <c r="O69" s="36"/>
      <c r="P69" s="36"/>
      <c r="Q69" s="36"/>
      <c r="R69" s="36"/>
      <c r="S69" s="32"/>
      <c r="T69" s="36"/>
      <c r="U69" s="36"/>
      <c r="V69" s="36"/>
      <c r="W69" s="36"/>
      <c r="X69" s="36"/>
      <c r="Y69" s="36"/>
      <c r="Z69" s="43"/>
    </row>
    <row r="70">
      <c r="A70" s="32" t="s">
        <v>363</v>
      </c>
      <c r="B70" s="66" t="s">
        <v>364</v>
      </c>
      <c r="C70" s="32" t="s">
        <v>231</v>
      </c>
      <c r="D70" s="32" t="s">
        <v>232</v>
      </c>
      <c r="E70" s="32"/>
      <c r="F70" s="32" t="s">
        <v>33</v>
      </c>
      <c r="G70" s="32" t="s">
        <v>35</v>
      </c>
      <c r="H70" s="32"/>
      <c r="I70" s="32" t="s">
        <v>92</v>
      </c>
      <c r="J70" s="32" t="s">
        <v>365</v>
      </c>
      <c r="K70" s="34" t="s">
        <v>39</v>
      </c>
      <c r="L70" s="34"/>
      <c r="M70" s="36"/>
      <c r="N70" s="36"/>
      <c r="O70" s="36"/>
      <c r="P70" s="36"/>
      <c r="Q70" s="36"/>
      <c r="R70" s="36"/>
      <c r="S70" s="32"/>
      <c r="T70" s="36"/>
      <c r="U70" s="36"/>
      <c r="V70" s="36"/>
      <c r="W70" s="36"/>
      <c r="X70" s="36"/>
      <c r="Y70" s="36"/>
      <c r="Z70" s="43"/>
    </row>
    <row r="71">
      <c r="A71" s="32" t="s">
        <v>366</v>
      </c>
      <c r="B71" s="33" t="s">
        <v>367</v>
      </c>
      <c r="C71" s="32" t="s">
        <v>231</v>
      </c>
      <c r="D71" s="32" t="s">
        <v>232</v>
      </c>
      <c r="E71" s="32"/>
      <c r="F71" s="32" t="s">
        <v>33</v>
      </c>
      <c r="G71" s="32" t="s">
        <v>35</v>
      </c>
      <c r="H71" s="36"/>
      <c r="I71" s="32" t="s">
        <v>368</v>
      </c>
      <c r="J71" s="36"/>
      <c r="K71" s="34" t="s">
        <v>369</v>
      </c>
      <c r="L71" s="34" t="s">
        <v>370</v>
      </c>
      <c r="M71" s="36"/>
      <c r="N71" s="36"/>
      <c r="O71" s="36"/>
      <c r="P71" s="36"/>
      <c r="Q71" s="36"/>
      <c r="R71" s="36"/>
      <c r="S71" s="32"/>
      <c r="T71" s="36"/>
      <c r="U71" s="36"/>
      <c r="V71" s="36"/>
      <c r="W71" s="36"/>
      <c r="X71" s="36"/>
      <c r="Y71" s="36"/>
      <c r="Z71" s="43"/>
    </row>
    <row r="72">
      <c r="A72" s="36" t="s">
        <v>371</v>
      </c>
      <c r="B72" s="33" t="s">
        <v>372</v>
      </c>
      <c r="C72" s="36" t="s">
        <v>231</v>
      </c>
      <c r="D72" s="32" t="s">
        <v>232</v>
      </c>
      <c r="E72" s="36"/>
      <c r="F72" s="36" t="s">
        <v>33</v>
      </c>
      <c r="G72" s="36"/>
      <c r="H72" s="36"/>
      <c r="I72" s="32" t="s">
        <v>269</v>
      </c>
      <c r="J72" s="36"/>
      <c r="K72" s="34" t="s">
        <v>39</v>
      </c>
      <c r="L72" s="34" t="s">
        <v>373</v>
      </c>
      <c r="M72" s="36"/>
      <c r="N72" s="36"/>
      <c r="O72" s="67" t="str">
        <f>HYPERLINK("https://techcrunch.com/2017/04/05/forward-partners-ii/","Fund II - £60")</f>
        <v>Fund II - £60</v>
      </c>
      <c r="P72" s="36"/>
      <c r="Q72" s="36"/>
      <c r="R72" s="36"/>
      <c r="S72" s="32" t="s">
        <v>374</v>
      </c>
      <c r="T72" s="36"/>
      <c r="U72" s="36"/>
      <c r="V72" s="36"/>
      <c r="W72" s="36"/>
      <c r="X72" s="36"/>
      <c r="Y72" s="36"/>
      <c r="Z72" s="43"/>
    </row>
    <row r="73">
      <c r="A73" s="36" t="s">
        <v>375</v>
      </c>
      <c r="B73" s="33" t="s">
        <v>376</v>
      </c>
      <c r="C73" s="41" t="s">
        <v>231</v>
      </c>
      <c r="D73" s="46" t="s">
        <v>232</v>
      </c>
      <c r="E73" s="36"/>
      <c r="F73" s="36"/>
      <c r="G73" s="36"/>
      <c r="H73" s="32" t="s">
        <v>37</v>
      </c>
      <c r="I73" s="36"/>
      <c r="J73" s="36"/>
      <c r="K73" s="34" t="s">
        <v>41</v>
      </c>
      <c r="L73" s="36" t="s">
        <v>377</v>
      </c>
      <c r="M73" s="36"/>
      <c r="N73" s="36"/>
      <c r="O73" s="36"/>
      <c r="P73" s="36"/>
      <c r="Q73" s="36"/>
      <c r="R73" s="36"/>
      <c r="S73" s="36"/>
      <c r="T73" s="36"/>
      <c r="U73" s="36"/>
      <c r="V73" s="36"/>
      <c r="W73" s="36"/>
      <c r="X73" s="36"/>
      <c r="Y73" s="36"/>
      <c r="Z73" s="43"/>
    </row>
    <row r="74">
      <c r="A74" s="52" t="s">
        <v>378</v>
      </c>
      <c r="B74" s="66" t="s">
        <v>379</v>
      </c>
      <c r="C74" s="46" t="s">
        <v>231</v>
      </c>
      <c r="D74" s="46" t="s">
        <v>232</v>
      </c>
      <c r="E74" s="36"/>
      <c r="F74" s="32" t="s">
        <v>33</v>
      </c>
      <c r="G74" s="32" t="s">
        <v>35</v>
      </c>
      <c r="H74" s="32"/>
      <c r="I74" s="32" t="s">
        <v>269</v>
      </c>
      <c r="J74" s="32" t="s">
        <v>380</v>
      </c>
      <c r="K74" s="34"/>
      <c r="L74" s="36"/>
      <c r="M74" s="36"/>
      <c r="N74" s="36"/>
      <c r="O74" s="36"/>
      <c r="P74" s="36"/>
      <c r="Q74" s="36"/>
      <c r="R74" s="36"/>
      <c r="S74" s="36"/>
      <c r="T74" s="36"/>
      <c r="U74" s="36"/>
      <c r="V74" s="36"/>
      <c r="W74" s="36"/>
      <c r="X74" s="36"/>
      <c r="Y74" s="36"/>
      <c r="Z74" s="43"/>
    </row>
    <row r="75">
      <c r="A75" s="41" t="s">
        <v>381</v>
      </c>
      <c r="B75" s="33" t="s">
        <v>382</v>
      </c>
      <c r="C75" s="41" t="s">
        <v>231</v>
      </c>
      <c r="D75" s="46" t="s">
        <v>232</v>
      </c>
      <c r="E75" s="41"/>
      <c r="F75" s="41" t="s">
        <v>33</v>
      </c>
      <c r="G75" s="45"/>
      <c r="H75" s="45"/>
      <c r="I75" s="41" t="s">
        <v>383</v>
      </c>
      <c r="J75" s="41" t="s">
        <v>384</v>
      </c>
      <c r="K75" s="46" t="s">
        <v>385</v>
      </c>
      <c r="L75" s="45"/>
      <c r="M75" s="45"/>
      <c r="N75" s="45"/>
      <c r="O75" s="45"/>
      <c r="P75" s="45"/>
      <c r="Q75" s="41" t="s">
        <v>386</v>
      </c>
      <c r="R75" s="45"/>
      <c r="S75" s="45"/>
      <c r="T75" s="45"/>
      <c r="U75" s="45"/>
      <c r="V75" s="45"/>
      <c r="W75" s="45"/>
      <c r="X75" s="45"/>
      <c r="Y75" s="45"/>
      <c r="Z75" s="48"/>
    </row>
    <row r="76">
      <c r="A76" s="32" t="s">
        <v>387</v>
      </c>
      <c r="B76" s="33" t="s">
        <v>388</v>
      </c>
      <c r="C76" s="32" t="s">
        <v>231</v>
      </c>
      <c r="D76" s="32" t="s">
        <v>232</v>
      </c>
      <c r="E76" s="36"/>
      <c r="F76" s="36"/>
      <c r="G76" s="36"/>
      <c r="H76" s="36"/>
      <c r="I76" s="36"/>
      <c r="J76" s="36"/>
      <c r="K76" s="35"/>
      <c r="L76" s="35"/>
      <c r="M76" s="36"/>
      <c r="N76" s="36"/>
      <c r="O76" s="36"/>
      <c r="P76" s="36"/>
      <c r="Q76" s="36"/>
      <c r="R76" s="36"/>
      <c r="S76" s="36"/>
      <c r="T76" s="36"/>
      <c r="U76" s="36"/>
      <c r="V76" s="36"/>
      <c r="W76" s="36"/>
      <c r="X76" s="36"/>
      <c r="Y76" s="36"/>
      <c r="Z76" s="43"/>
    </row>
    <row r="77">
      <c r="A77" s="52" t="s">
        <v>389</v>
      </c>
      <c r="B77" s="33" t="s">
        <v>390</v>
      </c>
      <c r="C77" s="52" t="s">
        <v>231</v>
      </c>
      <c r="D77" s="52" t="s">
        <v>232</v>
      </c>
      <c r="E77" s="52" t="s">
        <v>26</v>
      </c>
      <c r="F77" s="52" t="s">
        <v>33</v>
      </c>
      <c r="G77" s="52" t="s">
        <v>35</v>
      </c>
      <c r="H77" s="36"/>
      <c r="I77" s="52" t="s">
        <v>391</v>
      </c>
      <c r="J77" s="52" t="s">
        <v>392</v>
      </c>
      <c r="K77" s="52" t="s">
        <v>39</v>
      </c>
      <c r="L77" s="68" t="s">
        <v>393</v>
      </c>
      <c r="M77" s="36"/>
      <c r="N77" s="36"/>
      <c r="O77" s="36"/>
      <c r="P77" s="36"/>
      <c r="Q77" s="36"/>
      <c r="R77" s="36"/>
      <c r="S77" s="36"/>
      <c r="T77" s="36"/>
      <c r="U77" s="36"/>
      <c r="V77" s="36"/>
      <c r="W77" s="36"/>
      <c r="X77" s="36"/>
      <c r="Y77" s="36"/>
      <c r="Z77" s="43"/>
    </row>
    <row r="78">
      <c r="A78" s="36" t="s">
        <v>394</v>
      </c>
      <c r="B78" s="33" t="s">
        <v>395</v>
      </c>
      <c r="C78" s="46" t="s">
        <v>231</v>
      </c>
      <c r="D78" s="46" t="s">
        <v>232</v>
      </c>
      <c r="E78" s="36"/>
      <c r="F78" s="36"/>
      <c r="G78" s="36"/>
      <c r="H78" s="36" t="s">
        <v>37</v>
      </c>
      <c r="I78" s="36"/>
      <c r="J78" s="36"/>
      <c r="K78" s="34" t="s">
        <v>39</v>
      </c>
      <c r="L78" s="35" t="s">
        <v>396</v>
      </c>
      <c r="M78" s="36"/>
      <c r="N78" s="36"/>
      <c r="O78" s="36"/>
      <c r="P78" s="36"/>
      <c r="Q78" s="36"/>
      <c r="R78" s="36"/>
      <c r="S78" s="36"/>
      <c r="T78" s="50" t="str">
        <f>HYPERLINK("http://finance.fortune.cnn.com/tag/highland-capital/","€200m - Highland Europe Fund I")</f>
        <v>€200m - Highland Europe Fund I</v>
      </c>
      <c r="U78" s="36"/>
      <c r="V78" s="36"/>
      <c r="W78" s="50" t="str">
        <f>HYPERLINK("http://www.xconomy.com/boston/2009/11/12/highland-closes-400m-fund/","$400m - Highland Capital Partners VIII")</f>
        <v>$400m - Highland Capital Partners VIII</v>
      </c>
      <c r="X78" s="36"/>
      <c r="Y78" s="36"/>
      <c r="Z78" s="43"/>
    </row>
    <row r="79">
      <c r="A79" s="36" t="s">
        <v>397</v>
      </c>
      <c r="B79" s="33" t="s">
        <v>398</v>
      </c>
      <c r="C79" s="69" t="s">
        <v>231</v>
      </c>
      <c r="D79" s="32" t="s">
        <v>232</v>
      </c>
      <c r="E79" s="69"/>
      <c r="F79" s="69" t="s">
        <v>33</v>
      </c>
      <c r="G79" s="32" t="s">
        <v>35</v>
      </c>
      <c r="H79" s="36"/>
      <c r="I79" s="36"/>
      <c r="J79" s="36"/>
      <c r="K79" s="34" t="s">
        <v>39</v>
      </c>
      <c r="L79" s="35" t="s">
        <v>399</v>
      </c>
      <c r="M79" s="36"/>
      <c r="N79" s="36"/>
      <c r="O79" s="36"/>
      <c r="P79" s="36"/>
      <c r="Q79" s="36"/>
      <c r="R79" s="36"/>
      <c r="S79" s="50" t="str">
        <f>HYPERLINK("http://thenextweb.com/insider/2013/12/04/londons-hoxton-ventures-raises-40m-fund-early-stage-european-startups/","$40m - Fund I")</f>
        <v>$40m - Fund I</v>
      </c>
      <c r="T79" s="36"/>
      <c r="U79" s="36"/>
      <c r="V79" s="36"/>
      <c r="W79" s="36"/>
      <c r="X79" s="36"/>
      <c r="Y79" s="36"/>
      <c r="Z79" s="43"/>
    </row>
    <row r="80">
      <c r="A80" s="38" t="s">
        <v>400</v>
      </c>
      <c r="B80" s="33" t="s">
        <v>401</v>
      </c>
      <c r="C80" s="38" t="s">
        <v>231</v>
      </c>
      <c r="D80" s="38" t="s">
        <v>232</v>
      </c>
      <c r="E80" s="38"/>
      <c r="F80" s="38" t="s">
        <v>33</v>
      </c>
      <c r="G80" s="38" t="s">
        <v>35</v>
      </c>
      <c r="H80" s="40"/>
      <c r="I80" s="46" t="s">
        <v>269</v>
      </c>
      <c r="J80" s="46" t="s">
        <v>402</v>
      </c>
      <c r="K80" s="46" t="s">
        <v>39</v>
      </c>
      <c r="L80" s="41" t="s">
        <v>403</v>
      </c>
      <c r="M80" s="40"/>
      <c r="N80" s="40"/>
      <c r="O80" s="40"/>
      <c r="P80" s="40"/>
      <c r="Q80" s="40"/>
      <c r="R80" s="40"/>
      <c r="S80" s="40"/>
      <c r="T80" s="40"/>
      <c r="U80" s="40"/>
      <c r="V80" s="40"/>
      <c r="W80" s="40"/>
      <c r="X80" s="40"/>
      <c r="Y80" s="40"/>
      <c r="Z80" s="42"/>
    </row>
    <row r="81">
      <c r="A81" s="35" t="s">
        <v>404</v>
      </c>
      <c r="B81" s="33" t="s">
        <v>405</v>
      </c>
      <c r="C81" s="41" t="s">
        <v>231</v>
      </c>
      <c r="D81" s="46" t="s">
        <v>232</v>
      </c>
      <c r="E81" s="36"/>
      <c r="F81" s="36"/>
      <c r="G81" s="36"/>
      <c r="H81" s="36"/>
      <c r="I81" s="36"/>
      <c r="J81" s="35"/>
      <c r="K81" s="35"/>
      <c r="L81" s="36"/>
      <c r="M81" s="36"/>
      <c r="N81" s="36"/>
      <c r="O81" s="36"/>
      <c r="P81" s="36"/>
      <c r="Q81" s="36"/>
      <c r="R81" s="36"/>
      <c r="S81" s="36"/>
      <c r="T81" s="36"/>
      <c r="U81" s="36"/>
      <c r="V81" s="36"/>
      <c r="W81" s="36"/>
      <c r="X81" s="36"/>
      <c r="Y81" s="36"/>
      <c r="Z81" s="43"/>
    </row>
    <row r="82">
      <c r="A82" s="36" t="s">
        <v>406</v>
      </c>
      <c r="B82" s="33" t="s">
        <v>407</v>
      </c>
      <c r="C82" s="32" t="s">
        <v>231</v>
      </c>
      <c r="D82" s="32" t="s">
        <v>232</v>
      </c>
      <c r="E82" s="36"/>
      <c r="F82" s="36" t="s">
        <v>33</v>
      </c>
      <c r="G82" s="36" t="s">
        <v>35</v>
      </c>
      <c r="H82" s="36" t="s">
        <v>37</v>
      </c>
      <c r="I82" s="36"/>
      <c r="J82" s="36"/>
      <c r="K82" s="34" t="s">
        <v>39</v>
      </c>
      <c r="L82" s="35" t="s">
        <v>408</v>
      </c>
      <c r="M82" s="36"/>
      <c r="N82" s="36"/>
      <c r="O82" s="36"/>
      <c r="P82" s="70" t="str">
        <f>HYPERLINK("https://www.indexventures.com/news-room/news/index-ventures-announces-new-partners-and-125b-to-back-seed-venture-and-growth-stage","$550m")</f>
        <v>$550m</v>
      </c>
      <c r="Q82" s="70" t="str">
        <f>HYPERLINK("https://www.indexventures.com/news-room/news/index-ventures-announces-new-partners-and-125b-to-back-seed-venture-and-growth-stage","$700m")</f>
        <v>$700m</v>
      </c>
      <c r="R82" s="50" t="str">
        <f>HYPERLINK("http://uk.reuters.com/article/2014/06/10/us-venture-index-newfund-idUKKBN0EL2MN20140610","€400m - Index Ventures VII")</f>
        <v>€400m - Index Ventures VII</v>
      </c>
      <c r="S82" s="36"/>
      <c r="T82" s="50" t="str">
        <f>HYPERLINK("http://www.indexventures.com/blog/index/post/414","€350m - Index Ventures Fund VI")</f>
        <v>€350m - Index Ventures Fund VI</v>
      </c>
      <c r="U82" s="50" t="str">
        <f>HYPERLINK("http://www.indexventures.com/blog/index/post/247","€500m - Index Ventures Growth II")</f>
        <v>€500m - Index Ventures Growth II</v>
      </c>
      <c r="V82" s="36"/>
      <c r="W82" s="50" t="str">
        <f>HYPERLINK("http://gigaom.com/2009/03/02/index-ventures-raises-new-442-mm-fund/","€350m - Index Ventures V")</f>
        <v>€350m - Index Ventures V</v>
      </c>
      <c r="X82" s="36"/>
      <c r="Y82" s="36"/>
      <c r="Z82" s="43"/>
    </row>
    <row r="83">
      <c r="A83" s="36" t="s">
        <v>409</v>
      </c>
      <c r="B83" s="33" t="s">
        <v>410</v>
      </c>
      <c r="C83" s="36" t="s">
        <v>231</v>
      </c>
      <c r="D83" s="32" t="s">
        <v>232</v>
      </c>
      <c r="E83" s="36"/>
      <c r="F83" s="36"/>
      <c r="G83" s="36"/>
      <c r="H83" s="36"/>
      <c r="I83" s="36"/>
      <c r="J83" s="36"/>
      <c r="K83" s="34"/>
      <c r="L83" s="35" t="s">
        <v>411</v>
      </c>
      <c r="M83" s="36"/>
      <c r="N83" s="36"/>
      <c r="O83" s="36"/>
      <c r="P83" s="36"/>
      <c r="Q83" s="32"/>
      <c r="R83" s="36"/>
      <c r="S83" s="36"/>
      <c r="T83" s="36"/>
      <c r="U83" s="36"/>
      <c r="V83" s="36"/>
      <c r="W83" s="36"/>
      <c r="X83" s="36"/>
      <c r="Y83" s="36"/>
      <c r="Z83" s="43"/>
    </row>
    <row r="84">
      <c r="A84" s="41" t="s">
        <v>412</v>
      </c>
      <c r="B84" s="33" t="s">
        <v>413</v>
      </c>
      <c r="C84" s="41" t="s">
        <v>231</v>
      </c>
      <c r="D84" s="46" t="s">
        <v>232</v>
      </c>
      <c r="E84" s="41"/>
      <c r="F84" s="41" t="s">
        <v>33</v>
      </c>
      <c r="G84" s="45"/>
      <c r="H84" s="45"/>
      <c r="I84" s="41"/>
      <c r="J84" s="41"/>
      <c r="K84" s="41" t="s">
        <v>39</v>
      </c>
      <c r="L84" s="45"/>
      <c r="M84" s="45"/>
      <c r="N84" s="45"/>
      <c r="O84" s="45"/>
      <c r="P84" s="45"/>
      <c r="Q84" s="45"/>
      <c r="R84" s="45"/>
      <c r="S84" s="45"/>
      <c r="T84" s="45"/>
      <c r="U84" s="45"/>
      <c r="V84" s="45"/>
      <c r="W84" s="45"/>
      <c r="X84" s="45"/>
      <c r="Y84" s="45"/>
      <c r="Z84" s="48"/>
    </row>
    <row r="85">
      <c r="A85" s="36" t="s">
        <v>414</v>
      </c>
      <c r="B85" s="33" t="s">
        <v>415</v>
      </c>
      <c r="C85" s="41" t="s">
        <v>231</v>
      </c>
      <c r="D85" s="46" t="s">
        <v>232</v>
      </c>
      <c r="E85" s="36"/>
      <c r="F85" s="36"/>
      <c r="G85" s="32" t="s">
        <v>35</v>
      </c>
      <c r="H85" s="36" t="s">
        <v>37</v>
      </c>
      <c r="I85" s="32" t="s">
        <v>416</v>
      </c>
      <c r="J85" s="32" t="s">
        <v>417</v>
      </c>
      <c r="K85" s="34" t="s">
        <v>39</v>
      </c>
      <c r="L85" s="34" t="s">
        <v>418</v>
      </c>
      <c r="M85" s="71"/>
      <c r="N85" s="71"/>
      <c r="O85" s="72" t="str">
        <f>HYPERLINK("http://inventure.fi/launching-inventure-fund-iii/","€103M - Fund III")</f>
        <v>€103M - Fund III</v>
      </c>
      <c r="P85" s="32"/>
      <c r="Q85" s="32" t="s">
        <v>419</v>
      </c>
      <c r="R85" s="36"/>
      <c r="S85" s="36"/>
      <c r="T85" s="50" t="str">
        <f>HYPERLINK("http://www.crunchbase.com/financial-organization/inventure-partners","€70m - Inventure Fund I")</f>
        <v>€70m - Inventure Fund I</v>
      </c>
      <c r="U85" s="36"/>
      <c r="V85" s="36"/>
      <c r="W85" s="36"/>
      <c r="X85" s="36"/>
      <c r="Y85" s="36"/>
      <c r="Z85" s="43"/>
    </row>
    <row r="86">
      <c r="A86" s="40" t="s">
        <v>420</v>
      </c>
      <c r="B86" s="33" t="s">
        <v>421</v>
      </c>
      <c r="C86" s="40" t="s">
        <v>287</v>
      </c>
      <c r="D86" s="38" t="s">
        <v>232</v>
      </c>
      <c r="E86" s="39"/>
      <c r="F86" s="39" t="s">
        <v>33</v>
      </c>
      <c r="G86" s="39" t="s">
        <v>35</v>
      </c>
      <c r="H86" s="39" t="s">
        <v>37</v>
      </c>
      <c r="I86" s="41" t="s">
        <v>269</v>
      </c>
      <c r="J86" s="41" t="s">
        <v>422</v>
      </c>
      <c r="K86" s="41" t="s">
        <v>39</v>
      </c>
      <c r="L86" s="41" t="s">
        <v>423</v>
      </c>
      <c r="M86" s="40"/>
      <c r="N86" s="40"/>
      <c r="O86" s="40"/>
      <c r="P86" s="40"/>
      <c r="Q86" s="73" t="str">
        <f>HYPERLINK("http://iqcapital.co.uk/index.php?section=879","£42m - IQ Capital II")</f>
        <v>£42m - IQ Capital II</v>
      </c>
      <c r="R86" s="40"/>
      <c r="S86" s="40"/>
      <c r="T86" s="40"/>
      <c r="U86" s="40"/>
      <c r="V86" s="40"/>
      <c r="W86" s="40"/>
      <c r="X86" s="40"/>
      <c r="Y86" s="40"/>
      <c r="Z86" s="42"/>
    </row>
    <row r="87">
      <c r="A87" s="32" t="s">
        <v>424</v>
      </c>
      <c r="B87" s="33" t="s">
        <v>425</v>
      </c>
      <c r="C87" s="52" t="s">
        <v>231</v>
      </c>
      <c r="D87" s="32" t="s">
        <v>232</v>
      </c>
      <c r="E87" s="32"/>
      <c r="F87" s="32" t="s">
        <v>33</v>
      </c>
      <c r="G87" s="36"/>
      <c r="H87" s="36"/>
      <c r="I87" s="32" t="s">
        <v>426</v>
      </c>
      <c r="J87" s="32" t="s">
        <v>427</v>
      </c>
      <c r="K87" s="34" t="s">
        <v>39</v>
      </c>
      <c r="L87" s="34" t="s">
        <v>428</v>
      </c>
      <c r="M87" s="32"/>
      <c r="N87" s="32"/>
      <c r="O87" s="32"/>
      <c r="P87" s="32" t="s">
        <v>429</v>
      </c>
      <c r="Q87" s="36"/>
      <c r="R87" s="36"/>
      <c r="S87" s="36"/>
      <c r="T87" s="36"/>
      <c r="U87" s="36"/>
      <c r="V87" s="36"/>
      <c r="W87" s="36"/>
      <c r="X87" s="36"/>
      <c r="Y87" s="36"/>
      <c r="Z87" s="43"/>
    </row>
    <row r="88">
      <c r="A88" s="38" t="s">
        <v>430</v>
      </c>
      <c r="B88" s="33" t="s">
        <v>431</v>
      </c>
      <c r="C88" s="32" t="s">
        <v>231</v>
      </c>
      <c r="D88" s="32" t="s">
        <v>232</v>
      </c>
      <c r="E88" s="36"/>
      <c r="F88" s="36"/>
      <c r="G88" s="36"/>
      <c r="H88" s="36"/>
      <c r="I88" s="36"/>
      <c r="J88" s="36"/>
      <c r="K88" s="35"/>
      <c r="L88" s="34" t="s">
        <v>432</v>
      </c>
      <c r="M88" s="36"/>
      <c r="N88" s="36"/>
      <c r="O88" s="36"/>
      <c r="P88" s="36"/>
      <c r="Q88" s="36"/>
      <c r="R88" s="36"/>
      <c r="S88" s="36"/>
      <c r="T88" s="36"/>
      <c r="U88" s="36"/>
      <c r="V88" s="36"/>
      <c r="W88" s="36"/>
      <c r="X88" s="36"/>
      <c r="Y88" s="36"/>
      <c r="Z88" s="43"/>
    </row>
    <row r="89">
      <c r="A89" s="36" t="s">
        <v>433</v>
      </c>
      <c r="B89" s="33" t="s">
        <v>434</v>
      </c>
      <c r="C89" s="36" t="s">
        <v>231</v>
      </c>
      <c r="D89" s="32" t="s">
        <v>232</v>
      </c>
      <c r="E89" s="32"/>
      <c r="F89" s="32" t="s">
        <v>33</v>
      </c>
      <c r="G89" s="32" t="s">
        <v>35</v>
      </c>
      <c r="H89" s="36"/>
      <c r="I89" s="32" t="s">
        <v>261</v>
      </c>
      <c r="J89" s="32" t="s">
        <v>435</v>
      </c>
      <c r="K89" s="34" t="s">
        <v>253</v>
      </c>
      <c r="L89" s="34" t="s">
        <v>436</v>
      </c>
      <c r="M89" s="36"/>
      <c r="N89" s="36"/>
      <c r="O89" s="36"/>
      <c r="P89" s="36"/>
      <c r="Q89" s="36"/>
      <c r="R89" s="36"/>
      <c r="S89" s="36"/>
      <c r="T89" s="36"/>
      <c r="U89" s="36"/>
      <c r="V89" s="36"/>
      <c r="W89" s="36"/>
      <c r="X89" s="36"/>
      <c r="Y89" s="36"/>
      <c r="Z89" s="43"/>
    </row>
    <row r="90">
      <c r="A90" s="36" t="s">
        <v>437</v>
      </c>
      <c r="B90" s="33" t="s">
        <v>438</v>
      </c>
      <c r="C90" s="32" t="s">
        <v>231</v>
      </c>
      <c r="D90" s="32" t="s">
        <v>232</v>
      </c>
      <c r="E90" s="36"/>
      <c r="F90" s="36"/>
      <c r="G90" s="36"/>
      <c r="H90" s="36"/>
      <c r="I90" s="36"/>
      <c r="J90" s="36"/>
      <c r="K90" s="34" t="s">
        <v>39</v>
      </c>
      <c r="L90" s="35" t="s">
        <v>439</v>
      </c>
      <c r="M90" s="36"/>
      <c r="N90" s="36"/>
      <c r="O90" s="36"/>
      <c r="P90" s="36"/>
      <c r="Q90" s="36"/>
      <c r="R90" s="36"/>
      <c r="S90" s="36"/>
      <c r="T90" s="36"/>
      <c r="U90" s="36"/>
      <c r="V90" s="36"/>
      <c r="W90" s="36"/>
      <c r="X90" s="36"/>
      <c r="Y90" s="36"/>
      <c r="Z90" s="43"/>
    </row>
    <row r="91">
      <c r="A91" s="32" t="s">
        <v>440</v>
      </c>
      <c r="B91" s="33" t="s">
        <v>441</v>
      </c>
      <c r="C91" s="32" t="s">
        <v>231</v>
      </c>
      <c r="D91" s="32" t="s">
        <v>232</v>
      </c>
      <c r="E91" s="36"/>
      <c r="F91" s="36" t="s">
        <v>33</v>
      </c>
      <c r="G91" s="32" t="s">
        <v>35</v>
      </c>
      <c r="H91" s="36"/>
      <c r="I91" s="32" t="s">
        <v>442</v>
      </c>
      <c r="J91" s="36"/>
      <c r="K91" s="34" t="s">
        <v>39</v>
      </c>
      <c r="L91" s="32" t="s">
        <v>443</v>
      </c>
      <c r="M91" s="32"/>
      <c r="N91" s="32"/>
      <c r="O91" s="32"/>
      <c r="P91" s="32" t="s">
        <v>444</v>
      </c>
      <c r="Q91" s="40"/>
      <c r="R91" s="36"/>
      <c r="S91" s="36"/>
      <c r="T91" s="36"/>
      <c r="U91" s="36"/>
      <c r="V91" s="36"/>
      <c r="W91" s="36"/>
      <c r="X91" s="36"/>
      <c r="Y91" s="36"/>
      <c r="Z91" s="43"/>
    </row>
    <row r="92">
      <c r="A92" s="74" t="s">
        <v>445</v>
      </c>
      <c r="B92" s="33" t="s">
        <v>446</v>
      </c>
      <c r="C92" s="32" t="s">
        <v>231</v>
      </c>
      <c r="D92" s="32" t="s">
        <v>232</v>
      </c>
      <c r="E92" s="32"/>
      <c r="F92" s="32" t="s">
        <v>33</v>
      </c>
      <c r="G92" s="36"/>
      <c r="H92" s="36"/>
      <c r="I92" s="32" t="s">
        <v>447</v>
      </c>
      <c r="J92" s="36"/>
      <c r="K92" s="34" t="s">
        <v>39</v>
      </c>
      <c r="L92" s="34" t="s">
        <v>448</v>
      </c>
      <c r="M92" s="36"/>
      <c r="N92" s="36"/>
      <c r="O92" s="36"/>
      <c r="P92" s="36"/>
      <c r="Q92" s="36"/>
      <c r="R92" s="36"/>
      <c r="S92" s="36"/>
      <c r="T92" s="36"/>
      <c r="U92" s="36"/>
      <c r="V92" s="36"/>
      <c r="W92" s="36"/>
      <c r="X92" s="36"/>
      <c r="Y92" s="36"/>
      <c r="Z92" s="43"/>
    </row>
    <row r="93">
      <c r="A93" s="38" t="s">
        <v>449</v>
      </c>
      <c r="B93" s="33" t="s">
        <v>450</v>
      </c>
      <c r="C93" s="38" t="s">
        <v>231</v>
      </c>
      <c r="D93" s="38" t="s">
        <v>232</v>
      </c>
      <c r="E93" s="38"/>
      <c r="F93" s="38" t="s">
        <v>33</v>
      </c>
      <c r="G93" s="38" t="s">
        <v>35</v>
      </c>
      <c r="H93" s="38" t="s">
        <v>37</v>
      </c>
      <c r="I93" s="38" t="s">
        <v>212</v>
      </c>
      <c r="J93" s="38" t="s">
        <v>451</v>
      </c>
      <c r="K93" s="38" t="s">
        <v>236</v>
      </c>
      <c r="L93" s="46" t="s">
        <v>452</v>
      </c>
      <c r="M93" s="40"/>
      <c r="N93" s="40"/>
      <c r="O93" s="40"/>
      <c r="P93" s="40"/>
      <c r="Q93" s="40"/>
      <c r="R93" s="40"/>
      <c r="S93" s="40"/>
      <c r="T93" s="40"/>
      <c r="U93" s="40"/>
      <c r="V93" s="40"/>
      <c r="W93" s="40"/>
      <c r="X93" s="40"/>
      <c r="Y93" s="40"/>
      <c r="Z93" s="42"/>
    </row>
    <row r="94">
      <c r="A94" s="34" t="s">
        <v>453</v>
      </c>
      <c r="B94" s="33" t="s">
        <v>454</v>
      </c>
      <c r="C94" s="46" t="s">
        <v>231</v>
      </c>
      <c r="D94" s="46" t="s">
        <v>232</v>
      </c>
      <c r="E94" s="32"/>
      <c r="F94" s="32" t="s">
        <v>33</v>
      </c>
      <c r="G94" s="36"/>
      <c r="H94" s="36"/>
      <c r="I94" s="32" t="s">
        <v>455</v>
      </c>
      <c r="J94" s="36"/>
      <c r="K94" s="34" t="s">
        <v>39</v>
      </c>
      <c r="L94" s="34" t="s">
        <v>456</v>
      </c>
      <c r="M94" s="36"/>
      <c r="N94" s="36"/>
      <c r="O94" s="36"/>
      <c r="P94" s="36"/>
      <c r="Q94" s="67" t="str">
        <f>HYPERLINK("http://www.businessinsider.de/index-ventures-has-lost-two-investors-to-a-new-venture-capital-fund-2016-3?r=US&amp;IR=T","GBP 45m - Fund I")</f>
        <v>GBP 45m - Fund I</v>
      </c>
      <c r="R94" s="36"/>
      <c r="S94" s="36"/>
      <c r="T94" s="36"/>
      <c r="U94" s="36"/>
      <c r="V94" s="36"/>
      <c r="W94" s="36"/>
      <c r="X94" s="36"/>
      <c r="Y94" s="36"/>
      <c r="Z94" s="43"/>
    </row>
    <row r="95">
      <c r="A95" s="35" t="s">
        <v>457</v>
      </c>
      <c r="B95" s="33" t="s">
        <v>277</v>
      </c>
      <c r="C95" s="41" t="s">
        <v>231</v>
      </c>
      <c r="D95" s="46" t="s">
        <v>232</v>
      </c>
      <c r="E95" s="36"/>
      <c r="F95" s="36"/>
      <c r="G95" s="36"/>
      <c r="H95" s="36"/>
      <c r="I95" s="36"/>
      <c r="J95" s="36"/>
      <c r="K95" s="35"/>
      <c r="L95" s="35"/>
      <c r="M95" s="36"/>
      <c r="N95" s="36"/>
      <c r="O95" s="36"/>
      <c r="P95" s="36"/>
      <c r="Q95" s="36"/>
      <c r="R95" s="36"/>
      <c r="S95" s="36"/>
      <c r="T95" s="36"/>
      <c r="U95" s="36"/>
      <c r="V95" s="36"/>
      <c r="W95" s="36"/>
      <c r="X95" s="36"/>
      <c r="Y95" s="36"/>
      <c r="Z95" s="43"/>
    </row>
    <row r="96">
      <c r="A96" s="41" t="s">
        <v>458</v>
      </c>
      <c r="B96" s="33" t="s">
        <v>459</v>
      </c>
      <c r="C96" s="41" t="s">
        <v>231</v>
      </c>
      <c r="D96" s="46" t="s">
        <v>232</v>
      </c>
      <c r="E96" s="41"/>
      <c r="F96" s="41" t="s">
        <v>33</v>
      </c>
      <c r="G96" s="41"/>
      <c r="H96" s="41"/>
      <c r="I96" s="41" t="s">
        <v>460</v>
      </c>
      <c r="J96" s="41" t="s">
        <v>461</v>
      </c>
      <c r="K96" s="41" t="s">
        <v>39</v>
      </c>
      <c r="L96" s="41" t="s">
        <v>462</v>
      </c>
      <c r="M96" s="45"/>
      <c r="N96" s="45"/>
      <c r="O96" s="45"/>
      <c r="P96" s="45"/>
      <c r="Q96" s="45"/>
      <c r="R96" s="45"/>
      <c r="S96" s="45"/>
      <c r="T96" s="45"/>
      <c r="U96" s="45"/>
      <c r="V96" s="45"/>
      <c r="W96" s="45"/>
      <c r="X96" s="45"/>
      <c r="Y96" s="45"/>
      <c r="Z96" s="48"/>
    </row>
    <row r="97">
      <c r="A97" s="36" t="s">
        <v>463</v>
      </c>
      <c r="B97" s="33" t="s">
        <v>464</v>
      </c>
      <c r="C97" s="36" t="s">
        <v>465</v>
      </c>
      <c r="D97" s="32" t="s">
        <v>232</v>
      </c>
      <c r="E97" s="40"/>
      <c r="F97" s="36"/>
      <c r="G97" s="36"/>
      <c r="H97" s="36"/>
      <c r="I97" s="36"/>
      <c r="J97" s="36"/>
      <c r="K97" s="34" t="s">
        <v>39</v>
      </c>
      <c r="L97" s="35" t="s">
        <v>466</v>
      </c>
      <c r="M97" s="36"/>
      <c r="N97" s="36"/>
      <c r="O97" s="36"/>
      <c r="P97" s="36"/>
      <c r="Q97" s="36"/>
      <c r="R97" s="36"/>
      <c r="S97" s="36"/>
      <c r="T97" s="50" t="str">
        <f>HYPERLINK("http://news.bis.gov.uk/Press-Releases/Business-Minister-announces-40-million-boost-for-high-growth-SMEs-68369.aspx","£40m - Longwall Ventures ECF")</f>
        <v>£40m - Longwall Ventures ECF</v>
      </c>
      <c r="U97" s="36"/>
      <c r="V97" s="36"/>
      <c r="W97" s="36"/>
      <c r="X97" s="36"/>
      <c r="Y97" s="36"/>
      <c r="Z97" s="43"/>
    </row>
    <row r="98">
      <c r="A98" s="36" t="s">
        <v>467</v>
      </c>
      <c r="B98" s="33" t="s">
        <v>468</v>
      </c>
      <c r="C98" s="36" t="s">
        <v>231</v>
      </c>
      <c r="D98" s="32" t="s">
        <v>232</v>
      </c>
      <c r="E98" s="40"/>
      <c r="F98" s="36"/>
      <c r="G98" s="36"/>
      <c r="H98" s="36"/>
      <c r="I98" s="36"/>
      <c r="J98" s="36"/>
      <c r="K98" s="34"/>
      <c r="L98" s="35" t="s">
        <v>469</v>
      </c>
      <c r="M98" s="36"/>
      <c r="N98" s="36"/>
      <c r="O98" s="36"/>
      <c r="P98" s="36"/>
      <c r="Q98" s="36"/>
      <c r="R98" s="36"/>
      <c r="S98" s="36"/>
      <c r="T98" s="36"/>
      <c r="U98" s="36"/>
      <c r="V98" s="36"/>
      <c r="W98" s="36"/>
      <c r="X98" s="36"/>
      <c r="Y98" s="36"/>
      <c r="Z98" s="43"/>
    </row>
    <row r="99">
      <c r="A99" s="36" t="s">
        <v>470</v>
      </c>
      <c r="B99" s="33" t="s">
        <v>471</v>
      </c>
      <c r="C99" s="36" t="s">
        <v>231</v>
      </c>
      <c r="D99" s="32" t="s">
        <v>232</v>
      </c>
      <c r="E99" s="40"/>
      <c r="F99" s="36"/>
      <c r="G99" s="32" t="s">
        <v>35</v>
      </c>
      <c r="H99" s="32" t="s">
        <v>37</v>
      </c>
      <c r="I99" s="36"/>
      <c r="J99" s="36"/>
      <c r="K99" s="34" t="s">
        <v>39</v>
      </c>
      <c r="L99" s="35" t="s">
        <v>472</v>
      </c>
      <c r="M99" s="36"/>
      <c r="N99" s="36"/>
      <c r="O99" s="36"/>
      <c r="P99" s="36"/>
      <c r="Q99" s="36" t="s">
        <v>473</v>
      </c>
      <c r="R99" s="36" t="s">
        <v>473</v>
      </c>
      <c r="S99" s="50" t="str">
        <f>CONCATENATE(HYPERLINK("http://mmcventures.com/londonfund.aspx","£14m - MMC London Fund")," + MMC EIS Fund")</f>
        <v>£14m - MMC London Fund + MMC EIS Fund</v>
      </c>
      <c r="T99" s="36" t="s">
        <v>473</v>
      </c>
      <c r="U99" s="36" t="s">
        <v>473</v>
      </c>
      <c r="V99" s="36" t="s">
        <v>473</v>
      </c>
      <c r="W99" s="36" t="s">
        <v>473</v>
      </c>
      <c r="X99" s="50" t="str">
        <f>HYPERLINK("http://mmcventures.com/investors/ecf-growth-fund.aspx","£30m - MMC ECF Growth Fund")</f>
        <v>£30m - MMC ECF Growth Fund</v>
      </c>
      <c r="Y99" s="36" t="s">
        <v>473</v>
      </c>
      <c r="Z99" s="43"/>
    </row>
    <row r="100">
      <c r="A100" s="36" t="s">
        <v>474</v>
      </c>
      <c r="B100" s="33" t="s">
        <v>475</v>
      </c>
      <c r="C100" s="32" t="s">
        <v>231</v>
      </c>
      <c r="D100" s="32" t="s">
        <v>232</v>
      </c>
      <c r="E100" s="40"/>
      <c r="F100" s="36"/>
      <c r="G100" s="36" t="s">
        <v>35</v>
      </c>
      <c r="H100" s="36"/>
      <c r="I100" s="32" t="s">
        <v>92</v>
      </c>
      <c r="J100" s="32" t="s">
        <v>476</v>
      </c>
      <c r="K100" s="34" t="s">
        <v>39</v>
      </c>
      <c r="L100" s="35" t="s">
        <v>477</v>
      </c>
      <c r="M100" s="36"/>
      <c r="N100" s="36"/>
      <c r="O100" s="36"/>
      <c r="P100" s="36"/>
      <c r="Q100" s="36"/>
      <c r="R100" s="50" t="str">
        <f>HYPERLINK("http://techcrunch.com/2014/09/22/mosaic-ventures-launches-in-europe-with-140m-fund-aimed-at-series-a/","$140m - First fund")</f>
        <v>$140m - First fund</v>
      </c>
      <c r="S100" s="36"/>
      <c r="T100" s="36"/>
      <c r="U100" s="36"/>
      <c r="V100" s="36"/>
      <c r="W100" s="36"/>
      <c r="X100" s="36"/>
      <c r="Y100" s="36"/>
      <c r="Z100" s="43"/>
    </row>
    <row r="101">
      <c r="A101" s="36" t="s">
        <v>478</v>
      </c>
      <c r="B101" s="33" t="s">
        <v>479</v>
      </c>
      <c r="C101" s="36" t="s">
        <v>231</v>
      </c>
      <c r="D101" s="32" t="s">
        <v>232</v>
      </c>
      <c r="E101" s="39"/>
      <c r="F101" s="32" t="s">
        <v>33</v>
      </c>
      <c r="G101" s="36" t="s">
        <v>35</v>
      </c>
      <c r="H101" s="36" t="s">
        <v>37</v>
      </c>
      <c r="I101" s="32" t="s">
        <v>480</v>
      </c>
      <c r="J101" s="32" t="s">
        <v>481</v>
      </c>
      <c r="K101" s="34" t="s">
        <v>39</v>
      </c>
      <c r="L101" s="35" t="s">
        <v>482</v>
      </c>
      <c r="M101" s="36"/>
      <c r="N101" s="36"/>
      <c r="O101" s="36"/>
      <c r="P101" s="36"/>
      <c r="Q101" s="50" t="str">
        <f>HYPERLINK("http://www.notioncapital.com/news/notion-capital-launches-new-120m-fund/","$120m - Notion Capital Fund 3")</f>
        <v>$120m - Notion Capital Fund 3</v>
      </c>
      <c r="R101" s="36" t="s">
        <v>483</v>
      </c>
      <c r="S101" s="36"/>
      <c r="T101" s="50" t="str">
        <f>HYPERLINK("http://www.notioncapital.com/notion-capital-secures-100m-new-fund-invest-next-generation-european-cloud-computing-companies","$100m - Notion Capital Fund 2")</f>
        <v>$100m - Notion Capital Fund 2</v>
      </c>
      <c r="U101" s="36"/>
      <c r="V101" s="36"/>
      <c r="W101" s="36"/>
      <c r="X101" s="36"/>
      <c r="Y101" s="36"/>
      <c r="Z101" s="43"/>
    </row>
    <row r="102">
      <c r="A102" s="36" t="s">
        <v>484</v>
      </c>
      <c r="B102" s="33" t="s">
        <v>485</v>
      </c>
      <c r="C102" s="36" t="s">
        <v>231</v>
      </c>
      <c r="D102" s="32" t="s">
        <v>232</v>
      </c>
      <c r="E102" s="39"/>
      <c r="F102" s="32" t="s">
        <v>33</v>
      </c>
      <c r="G102" s="36" t="s">
        <v>35</v>
      </c>
      <c r="H102" s="36"/>
      <c r="I102" s="32" t="s">
        <v>486</v>
      </c>
      <c r="J102" s="32" t="s">
        <v>487</v>
      </c>
      <c r="K102" s="34" t="s">
        <v>39</v>
      </c>
      <c r="L102" s="34" t="s">
        <v>488</v>
      </c>
      <c r="M102" s="36"/>
      <c r="N102" s="36"/>
      <c r="O102" s="36"/>
      <c r="P102" s="36"/>
      <c r="Q102" s="36" t="s">
        <v>489</v>
      </c>
      <c r="R102" s="36" t="s">
        <v>489</v>
      </c>
      <c r="S102" s="36" t="s">
        <v>489</v>
      </c>
      <c r="T102" s="36" t="s">
        <v>489</v>
      </c>
      <c r="U102" s="36" t="s">
        <v>489</v>
      </c>
      <c r="V102" s="36" t="s">
        <v>489</v>
      </c>
      <c r="W102" s="50" t="str">
        <f>HYPERLINK("http://www.octopuspe.com/newsStory.aspx?news_id=161","£30m - Octopus Capital for Enterprise Fund")</f>
        <v>£30m - Octopus Capital for Enterprise Fund</v>
      </c>
      <c r="X102" s="36"/>
      <c r="Y102" s="36"/>
      <c r="Z102" s="43"/>
    </row>
    <row r="103">
      <c r="A103" s="36" t="s">
        <v>490</v>
      </c>
      <c r="B103" s="33" t="s">
        <v>491</v>
      </c>
      <c r="C103" s="41" t="s">
        <v>231</v>
      </c>
      <c r="D103" s="46" t="s">
        <v>232</v>
      </c>
      <c r="E103" s="32"/>
      <c r="F103" s="32" t="s">
        <v>33</v>
      </c>
      <c r="G103" s="32" t="s">
        <v>35</v>
      </c>
      <c r="H103" s="32" t="s">
        <v>37</v>
      </c>
      <c r="I103" s="32" t="s">
        <v>492</v>
      </c>
      <c r="J103" s="32" t="s">
        <v>493</v>
      </c>
      <c r="K103" s="34" t="s">
        <v>39</v>
      </c>
      <c r="L103" s="35" t="s">
        <v>494</v>
      </c>
      <c r="M103" s="36"/>
      <c r="N103" s="36"/>
      <c r="O103" s="36"/>
      <c r="P103" s="36"/>
      <c r="Q103" s="36" t="s">
        <v>495</v>
      </c>
      <c r="R103" s="36" t="s">
        <v>495</v>
      </c>
      <c r="S103" s="36" t="s">
        <v>495</v>
      </c>
      <c r="T103" s="36" t="s">
        <v>495</v>
      </c>
      <c r="U103" s="36" t="s">
        <v>495</v>
      </c>
      <c r="V103" s="36" t="s">
        <v>495</v>
      </c>
      <c r="W103" s="36" t="s">
        <v>495</v>
      </c>
      <c r="X103" s="36"/>
      <c r="Y103" s="36"/>
      <c r="Z103" s="43"/>
    </row>
    <row r="104">
      <c r="A104" s="54" t="s">
        <v>496</v>
      </c>
      <c r="B104" s="33" t="s">
        <v>497</v>
      </c>
      <c r="C104" s="32" t="s">
        <v>231</v>
      </c>
      <c r="D104" s="32" t="s">
        <v>232</v>
      </c>
      <c r="E104" s="32"/>
      <c r="F104" s="32" t="s">
        <v>33</v>
      </c>
      <c r="G104" s="32" t="s">
        <v>35</v>
      </c>
      <c r="H104" s="32" t="s">
        <v>37</v>
      </c>
      <c r="I104" s="32" t="s">
        <v>326</v>
      </c>
      <c r="J104" s="32"/>
      <c r="K104" s="34" t="s">
        <v>39</v>
      </c>
      <c r="L104" s="34" t="s">
        <v>498</v>
      </c>
      <c r="M104" s="32"/>
      <c r="N104" s="32"/>
      <c r="O104" s="32"/>
      <c r="P104" s="32"/>
      <c r="Q104" s="32"/>
      <c r="R104" s="36"/>
      <c r="S104" s="36"/>
      <c r="T104" s="36"/>
      <c r="U104" s="36"/>
      <c r="V104" s="36"/>
      <c r="W104" s="36"/>
      <c r="X104" s="36"/>
      <c r="Y104" s="36"/>
      <c r="Z104" s="43"/>
    </row>
    <row r="105">
      <c r="A105" s="36" t="s">
        <v>499</v>
      </c>
      <c r="B105" s="33" t="s">
        <v>500</v>
      </c>
      <c r="C105" s="36" t="s">
        <v>231</v>
      </c>
      <c r="D105" s="32" t="s">
        <v>232</v>
      </c>
      <c r="E105" s="36"/>
      <c r="F105" s="36" t="s">
        <v>33</v>
      </c>
      <c r="G105" s="36"/>
      <c r="H105" s="36"/>
      <c r="I105" s="32"/>
      <c r="J105" s="36"/>
      <c r="K105" s="34" t="s">
        <v>39</v>
      </c>
      <c r="L105" s="34" t="s">
        <v>501</v>
      </c>
      <c r="M105" s="36"/>
      <c r="N105" s="36"/>
      <c r="O105" s="36"/>
      <c r="P105" s="36"/>
      <c r="Q105" s="50" t="str">
        <f>HYPERLINK("http://techcrunch.com/2015/05/28/passion-capital-fund-2/","£45m - Passion Capital Fund II (ECF)")</f>
        <v>£45m - Passion Capital Fund II (ECF)</v>
      </c>
      <c r="R105" s="36"/>
      <c r="S105" s="36"/>
      <c r="T105" s="36"/>
      <c r="U105" s="50" t="str">
        <f>HYPERLINK("http://www.growthbusiness.co.uk/news/fundraising-deals/1614443/angels-launch-375-million-seed-fund.thtml","£37m - Passion Capital LP (ECF)")</f>
        <v>£37m - Passion Capital LP (ECF)</v>
      </c>
      <c r="V105" s="36"/>
      <c r="W105" s="36"/>
      <c r="X105" s="36"/>
      <c r="Y105" s="36"/>
      <c r="Z105" s="43"/>
    </row>
    <row r="106">
      <c r="A106" s="36" t="s">
        <v>502</v>
      </c>
      <c r="B106" s="33" t="s">
        <v>503</v>
      </c>
      <c r="C106" s="36" t="s">
        <v>231</v>
      </c>
      <c r="D106" s="32" t="s">
        <v>232</v>
      </c>
      <c r="E106" s="32"/>
      <c r="F106" s="32" t="s">
        <v>33</v>
      </c>
      <c r="G106" s="32" t="s">
        <v>35</v>
      </c>
      <c r="H106" s="36"/>
      <c r="I106" s="36"/>
      <c r="J106" s="32" t="s">
        <v>504</v>
      </c>
      <c r="K106" s="34" t="s">
        <v>39</v>
      </c>
      <c r="L106" s="35" t="s">
        <v>505</v>
      </c>
      <c r="M106" s="36"/>
      <c r="N106" s="36"/>
      <c r="O106" s="36"/>
      <c r="P106" s="36"/>
      <c r="Q106" s="36" t="s">
        <v>506</v>
      </c>
      <c r="R106" s="36"/>
      <c r="S106" s="36"/>
      <c r="T106" s="36"/>
      <c r="U106" s="36"/>
      <c r="V106" s="50" t="str">
        <f>HYPERLINK("http://www.pitoncap.com/","€20m - na")</f>
        <v>€20m - na</v>
      </c>
      <c r="W106" s="36"/>
      <c r="X106" s="36"/>
      <c r="Y106" s="36"/>
      <c r="Z106" s="43"/>
    </row>
    <row r="107">
      <c r="A107" s="36" t="s">
        <v>507</v>
      </c>
      <c r="B107" s="33" t="s">
        <v>508</v>
      </c>
      <c r="C107" s="36" t="s">
        <v>231</v>
      </c>
      <c r="D107" s="32" t="s">
        <v>232</v>
      </c>
      <c r="E107" s="36"/>
      <c r="F107" s="36" t="s">
        <v>33</v>
      </c>
      <c r="G107" s="36"/>
      <c r="H107" s="36"/>
      <c r="I107" s="32" t="s">
        <v>509</v>
      </c>
      <c r="J107" s="32"/>
      <c r="K107" s="34" t="s">
        <v>253</v>
      </c>
      <c r="L107" s="35" t="s">
        <v>510</v>
      </c>
      <c r="M107" s="36"/>
      <c r="N107" s="36"/>
      <c r="O107" s="36"/>
      <c r="P107" s="36"/>
      <c r="Q107" s="36"/>
      <c r="R107" s="32"/>
      <c r="S107" s="36"/>
      <c r="T107" s="36"/>
      <c r="U107" s="36"/>
      <c r="V107" s="36"/>
      <c r="W107" s="36"/>
      <c r="X107" s="36"/>
      <c r="Y107" s="36"/>
      <c r="Z107" s="43"/>
    </row>
    <row r="108">
      <c r="A108" s="32" t="s">
        <v>511</v>
      </c>
      <c r="B108" s="33" t="s">
        <v>512</v>
      </c>
      <c r="C108" s="32" t="s">
        <v>231</v>
      </c>
      <c r="D108" s="32" t="s">
        <v>232</v>
      </c>
      <c r="E108" s="32"/>
      <c r="F108" s="32" t="s">
        <v>33</v>
      </c>
      <c r="G108" s="32"/>
      <c r="H108" s="32"/>
      <c r="I108" s="32" t="s">
        <v>326</v>
      </c>
      <c r="J108" s="32"/>
      <c r="K108" s="34" t="s">
        <v>253</v>
      </c>
      <c r="L108" s="34" t="s">
        <v>513</v>
      </c>
      <c r="M108" s="36"/>
      <c r="N108" s="36"/>
      <c r="O108" s="36"/>
      <c r="P108" s="36"/>
      <c r="Q108" s="36"/>
      <c r="R108" s="36"/>
      <c r="S108" s="36"/>
      <c r="T108" s="36"/>
      <c r="U108" s="36"/>
      <c r="V108" s="36"/>
      <c r="W108" s="36"/>
      <c r="X108" s="36"/>
      <c r="Y108" s="36"/>
      <c r="Z108" s="43"/>
    </row>
    <row r="109">
      <c r="A109" s="32" t="s">
        <v>514</v>
      </c>
      <c r="B109" s="33" t="s">
        <v>515</v>
      </c>
      <c r="C109" s="36" t="s">
        <v>231</v>
      </c>
      <c r="D109" s="32" t="s">
        <v>232</v>
      </c>
      <c r="E109" s="36"/>
      <c r="F109" s="36" t="s">
        <v>33</v>
      </c>
      <c r="G109" s="36" t="s">
        <v>35</v>
      </c>
      <c r="H109" s="36"/>
      <c r="I109" s="32" t="s">
        <v>516</v>
      </c>
      <c r="J109" s="32" t="s">
        <v>517</v>
      </c>
      <c r="K109" s="34"/>
      <c r="L109" s="34" t="s">
        <v>518</v>
      </c>
      <c r="M109" s="36"/>
      <c r="N109" s="36"/>
      <c r="O109" s="36"/>
      <c r="P109" s="36"/>
      <c r="Q109" s="36"/>
      <c r="R109" s="36"/>
      <c r="S109" s="36"/>
      <c r="T109" s="36"/>
      <c r="U109" s="36"/>
      <c r="V109" s="36"/>
      <c r="W109" s="36"/>
      <c r="X109" s="36"/>
      <c r="Y109" s="36"/>
      <c r="Z109" s="43"/>
    </row>
    <row r="110">
      <c r="A110" s="32" t="s">
        <v>519</v>
      </c>
      <c r="B110" s="33" t="s">
        <v>520</v>
      </c>
      <c r="C110" s="32" t="s">
        <v>231</v>
      </c>
      <c r="D110" s="32" t="s">
        <v>232</v>
      </c>
      <c r="E110" s="32"/>
      <c r="F110" s="32" t="s">
        <v>33</v>
      </c>
      <c r="G110" s="32" t="s">
        <v>35</v>
      </c>
      <c r="H110" s="36"/>
      <c r="I110" s="38" t="s">
        <v>521</v>
      </c>
      <c r="J110" s="32" t="s">
        <v>522</v>
      </c>
      <c r="K110" s="34" t="s">
        <v>39</v>
      </c>
      <c r="L110" s="34" t="s">
        <v>523</v>
      </c>
      <c r="M110" s="36"/>
      <c r="N110" s="36"/>
      <c r="O110" s="36"/>
      <c r="P110" s="36"/>
      <c r="Q110" s="36"/>
      <c r="R110" s="36"/>
      <c r="S110" s="36"/>
      <c r="T110" s="36"/>
      <c r="U110" s="36"/>
      <c r="V110" s="36"/>
      <c r="W110" s="36"/>
      <c r="X110" s="36"/>
      <c r="Y110" s="36"/>
      <c r="Z110" s="43"/>
    </row>
    <row r="111">
      <c r="A111" s="36" t="s">
        <v>524</v>
      </c>
      <c r="B111" s="33" t="s">
        <v>525</v>
      </c>
      <c r="C111" s="41" t="s">
        <v>231</v>
      </c>
      <c r="D111" s="46" t="s">
        <v>232</v>
      </c>
      <c r="E111" s="36"/>
      <c r="F111" s="36"/>
      <c r="G111" s="36"/>
      <c r="H111" s="32" t="s">
        <v>37</v>
      </c>
      <c r="I111" s="36"/>
      <c r="J111" s="36"/>
      <c r="K111" s="34" t="s">
        <v>43</v>
      </c>
      <c r="L111" s="35" t="s">
        <v>526</v>
      </c>
      <c r="M111" s="36"/>
      <c r="N111" s="36"/>
      <c r="O111" s="36"/>
      <c r="P111" s="36"/>
      <c r="Q111" s="36"/>
      <c r="R111" s="36" t="s">
        <v>489</v>
      </c>
      <c r="S111" s="36" t="s">
        <v>489</v>
      </c>
      <c r="T111" s="36" t="s">
        <v>489</v>
      </c>
      <c r="U111" s="36" t="s">
        <v>489</v>
      </c>
      <c r="V111" s="36" t="s">
        <v>489</v>
      </c>
      <c r="W111" s="36" t="s">
        <v>489</v>
      </c>
      <c r="X111" s="36"/>
      <c r="Y111" s="36"/>
      <c r="Z111" s="43"/>
    </row>
    <row r="112">
      <c r="A112" s="36" t="s">
        <v>527</v>
      </c>
      <c r="B112" s="33" t="s">
        <v>528</v>
      </c>
      <c r="C112" s="36" t="s">
        <v>231</v>
      </c>
      <c r="D112" s="32" t="s">
        <v>232</v>
      </c>
      <c r="E112" s="32"/>
      <c r="F112" s="32" t="s">
        <v>33</v>
      </c>
      <c r="G112" s="32"/>
      <c r="H112" s="36"/>
      <c r="I112" s="36"/>
      <c r="J112" s="36"/>
      <c r="K112" s="34" t="s">
        <v>43</v>
      </c>
      <c r="L112" s="35" t="s">
        <v>529</v>
      </c>
      <c r="M112" s="36"/>
      <c r="N112" s="36"/>
      <c r="O112" s="36"/>
      <c r="P112" s="36"/>
      <c r="Q112" s="36"/>
      <c r="R112" s="36"/>
      <c r="S112" s="36"/>
      <c r="T112" s="36"/>
      <c r="U112" s="36"/>
      <c r="V112" s="36"/>
      <c r="W112" s="36"/>
      <c r="X112" s="36"/>
      <c r="Y112" s="36"/>
      <c r="Z112" s="43"/>
    </row>
    <row r="113">
      <c r="A113" s="41" t="s">
        <v>530</v>
      </c>
      <c r="B113" s="33" t="s">
        <v>531</v>
      </c>
      <c r="C113" s="41" t="s">
        <v>231</v>
      </c>
      <c r="D113" s="46" t="s">
        <v>232</v>
      </c>
      <c r="E113" s="45"/>
      <c r="F113" s="45"/>
      <c r="G113" s="41" t="s">
        <v>35</v>
      </c>
      <c r="H113" s="41" t="s">
        <v>37</v>
      </c>
      <c r="I113" s="41" t="s">
        <v>532</v>
      </c>
      <c r="J113" s="41" t="s">
        <v>533</v>
      </c>
      <c r="K113" s="41" t="s">
        <v>39</v>
      </c>
      <c r="L113" s="75" t="s">
        <v>534</v>
      </c>
      <c r="M113" s="41"/>
      <c r="N113" s="41"/>
      <c r="O113" s="41"/>
      <c r="P113" s="41"/>
      <c r="Q113" s="41" t="s">
        <v>535</v>
      </c>
      <c r="R113" s="45"/>
      <c r="S113" s="45"/>
      <c r="T113" s="45"/>
      <c r="U113" s="45"/>
      <c r="V113" s="45"/>
      <c r="W113" s="45"/>
      <c r="X113" s="45"/>
      <c r="Y113" s="45"/>
      <c r="Z113" s="48"/>
    </row>
    <row r="114">
      <c r="A114" s="41" t="s">
        <v>536</v>
      </c>
      <c r="B114" s="33" t="s">
        <v>537</v>
      </c>
      <c r="C114" s="41" t="s">
        <v>231</v>
      </c>
      <c r="D114" s="46" t="s">
        <v>232</v>
      </c>
      <c r="E114" s="45"/>
      <c r="F114" s="45"/>
      <c r="G114" s="45"/>
      <c r="H114" s="45"/>
      <c r="I114" s="45"/>
      <c r="J114" s="45"/>
      <c r="K114" s="41" t="s">
        <v>39</v>
      </c>
      <c r="L114" s="45"/>
      <c r="M114" s="45"/>
      <c r="N114" s="45"/>
      <c r="O114" s="45"/>
      <c r="P114" s="45"/>
      <c r="Q114" s="45"/>
      <c r="R114" s="45"/>
      <c r="S114" s="45"/>
      <c r="T114" s="45"/>
      <c r="U114" s="45"/>
      <c r="V114" s="45"/>
      <c r="W114" s="45"/>
      <c r="X114" s="45"/>
      <c r="Y114" s="45"/>
      <c r="Z114" s="48"/>
    </row>
    <row r="115">
      <c r="A115" s="38" t="s">
        <v>538</v>
      </c>
      <c r="B115" s="33" t="s">
        <v>539</v>
      </c>
      <c r="C115" s="38" t="s">
        <v>231</v>
      </c>
      <c r="D115" s="38" t="s">
        <v>232</v>
      </c>
      <c r="E115" s="38"/>
      <c r="F115" s="38" t="s">
        <v>33</v>
      </c>
      <c r="G115" s="38" t="s">
        <v>35</v>
      </c>
      <c r="H115" s="38" t="s">
        <v>37</v>
      </c>
      <c r="I115" s="38" t="s">
        <v>212</v>
      </c>
      <c r="J115" s="40"/>
      <c r="K115" s="38" t="s">
        <v>540</v>
      </c>
      <c r="L115" s="41" t="s">
        <v>541</v>
      </c>
      <c r="M115" s="40"/>
      <c r="N115" s="40"/>
      <c r="O115" s="40"/>
      <c r="P115" s="40"/>
      <c r="Q115" s="40"/>
      <c r="R115" s="40"/>
      <c r="S115" s="40"/>
      <c r="T115" s="40"/>
      <c r="U115" s="40"/>
      <c r="V115" s="40"/>
      <c r="W115" s="40"/>
      <c r="X115" s="40"/>
      <c r="Y115" s="40"/>
      <c r="Z115" s="42"/>
    </row>
    <row r="116">
      <c r="A116" s="36" t="s">
        <v>542</v>
      </c>
      <c r="B116" s="33" t="s">
        <v>543</v>
      </c>
      <c r="C116" s="36" t="s">
        <v>231</v>
      </c>
      <c r="D116" s="32" t="s">
        <v>232</v>
      </c>
      <c r="E116" s="52" t="s">
        <v>26</v>
      </c>
      <c r="F116" s="32" t="s">
        <v>33</v>
      </c>
      <c r="G116" s="36"/>
      <c r="H116" s="36"/>
      <c r="I116" s="32" t="s">
        <v>92</v>
      </c>
      <c r="J116" s="39" t="s">
        <v>544</v>
      </c>
      <c r="K116" s="34" t="s">
        <v>39</v>
      </c>
      <c r="L116" s="34" t="s">
        <v>545</v>
      </c>
      <c r="M116" s="36"/>
      <c r="N116" s="36"/>
      <c r="O116" s="36"/>
      <c r="P116" s="36"/>
      <c r="Q116" s="36" t="s">
        <v>546</v>
      </c>
      <c r="R116" s="50" t="str">
        <f>HYPERLINK("http://seedcamp.com/seedcamp-launches-30m-fund/","$30m - Seedcamp Fund III")</f>
        <v>$30m - Seedcamp Fund III</v>
      </c>
      <c r="S116" s="36"/>
      <c r="T116" s="36"/>
      <c r="U116" s="36"/>
      <c r="V116" s="32" t="s">
        <v>547</v>
      </c>
      <c r="W116" s="36"/>
      <c r="X116" s="36"/>
      <c r="Y116" s="32" t="s">
        <v>548</v>
      </c>
      <c r="Z116" s="43"/>
    </row>
    <row r="117">
      <c r="A117" s="32" t="s">
        <v>549</v>
      </c>
      <c r="B117" s="33" t="s">
        <v>550</v>
      </c>
      <c r="C117" s="41" t="s">
        <v>231</v>
      </c>
      <c r="D117" s="46" t="s">
        <v>232</v>
      </c>
      <c r="E117" s="36"/>
      <c r="F117" s="36"/>
      <c r="G117" s="32" t="s">
        <v>35</v>
      </c>
      <c r="H117" s="32" t="s">
        <v>37</v>
      </c>
      <c r="I117" s="32" t="s">
        <v>551</v>
      </c>
      <c r="J117" s="32" t="s">
        <v>552</v>
      </c>
      <c r="K117" s="32" t="s">
        <v>39</v>
      </c>
      <c r="L117" s="76" t="s">
        <v>553</v>
      </c>
      <c r="M117" s="36"/>
      <c r="N117" s="36"/>
      <c r="O117" s="36"/>
      <c r="P117" s="36"/>
      <c r="Q117" s="36"/>
      <c r="R117" s="36"/>
      <c r="S117" s="36"/>
      <c r="T117" s="36"/>
      <c r="U117" s="36"/>
      <c r="V117" s="36"/>
      <c r="W117" s="36"/>
      <c r="X117" s="36"/>
      <c r="Y117" s="36"/>
      <c r="Z117" s="43"/>
    </row>
    <row r="118">
      <c r="A118" s="36" t="s">
        <v>554</v>
      </c>
      <c r="B118" s="33" t="s">
        <v>555</v>
      </c>
      <c r="C118" s="41" t="s">
        <v>231</v>
      </c>
      <c r="D118" s="46" t="s">
        <v>232</v>
      </c>
      <c r="E118" s="32"/>
      <c r="F118" s="32" t="s">
        <v>33</v>
      </c>
      <c r="G118" s="36"/>
      <c r="H118" s="36"/>
      <c r="I118" s="32" t="s">
        <v>556</v>
      </c>
      <c r="J118" s="32" t="s">
        <v>557</v>
      </c>
      <c r="K118" s="34" t="s">
        <v>39</v>
      </c>
      <c r="L118" s="34" t="s">
        <v>558</v>
      </c>
      <c r="M118" s="36"/>
      <c r="N118" s="36"/>
      <c r="O118" s="36"/>
      <c r="P118" s="36"/>
      <c r="Q118" s="36"/>
      <c r="R118" s="50" t="str">
        <f>HYPERLINK("http://www.sparklabsglobal.com/news_detail.html?name=tnw102413","$30M Fund I")</f>
        <v>$30M Fund I</v>
      </c>
      <c r="S118" s="36"/>
      <c r="T118" s="36"/>
      <c r="U118" s="36"/>
      <c r="V118" s="36"/>
      <c r="W118" s="36"/>
      <c r="X118" s="36"/>
      <c r="Y118" s="36"/>
      <c r="Z118" s="43"/>
    </row>
    <row r="119">
      <c r="A119" s="36" t="s">
        <v>559</v>
      </c>
      <c r="B119" s="33" t="s">
        <v>560</v>
      </c>
      <c r="C119" s="32" t="s">
        <v>231</v>
      </c>
      <c r="D119" s="32" t="s">
        <v>232</v>
      </c>
      <c r="E119" s="36"/>
      <c r="F119" s="36"/>
      <c r="G119" s="36"/>
      <c r="H119" s="36"/>
      <c r="I119" s="36"/>
      <c r="J119" s="36"/>
      <c r="K119" s="34" t="s">
        <v>39</v>
      </c>
      <c r="L119" s="35" t="s">
        <v>561</v>
      </c>
      <c r="M119" s="36"/>
      <c r="N119" s="36"/>
      <c r="O119" s="36"/>
      <c r="P119" s="36"/>
      <c r="Q119" s="36"/>
      <c r="R119" s="36"/>
      <c r="S119" s="36"/>
      <c r="T119" s="50" t="str">
        <f>HYPERLINK("http://www.summitpartners.co.uk/Summit-Partners-Closes-Two-Equity-Funds-with-Combined-USD3Billion-of-Commitments.aspx","$520m - Summit Partners Venture Capital Fund III")</f>
        <v>$520m - Summit Partners Venture Capital Fund III</v>
      </c>
      <c r="U119" s="36"/>
      <c r="V119" s="36"/>
      <c r="W119" s="36"/>
      <c r="X119" s="36"/>
      <c r="Y119" s="36"/>
      <c r="Z119" s="43"/>
    </row>
    <row r="120">
      <c r="A120" s="36" t="s">
        <v>562</v>
      </c>
      <c r="B120" s="33" t="s">
        <v>563</v>
      </c>
      <c r="C120" s="36" t="s">
        <v>231</v>
      </c>
      <c r="D120" s="32" t="s">
        <v>232</v>
      </c>
      <c r="E120" s="36"/>
      <c r="F120" s="36"/>
      <c r="G120" s="36"/>
      <c r="H120" s="36"/>
      <c r="I120" s="36"/>
      <c r="J120" s="36"/>
      <c r="K120" s="34" t="s">
        <v>39</v>
      </c>
      <c r="L120" s="35" t="s">
        <v>564</v>
      </c>
      <c r="M120" s="36"/>
      <c r="N120" s="36"/>
      <c r="O120" s="36"/>
      <c r="P120" s="36"/>
      <c r="Q120" s="36"/>
      <c r="R120" s="50" t="str">
        <f>HYPERLINK("http://www.london.edu/newsandevents/news/2014/04/School_fund_management_company_raises_%C2%A330m_fund_for_UK_technology_companies_1785.html","£30m - Regents Park Partners II")</f>
        <v>£30m - Regents Park Partners II</v>
      </c>
      <c r="S120" s="36"/>
      <c r="T120" s="36"/>
      <c r="U120" s="36"/>
      <c r="V120" s="36"/>
      <c r="W120" s="36"/>
      <c r="X120" s="36"/>
      <c r="Y120" s="36" t="s">
        <v>565</v>
      </c>
      <c r="Z120" s="43"/>
    </row>
    <row r="121">
      <c r="A121" s="39" t="s">
        <v>566</v>
      </c>
      <c r="B121" s="33" t="s">
        <v>567</v>
      </c>
      <c r="C121" s="39" t="s">
        <v>568</v>
      </c>
      <c r="D121" s="38" t="s">
        <v>232</v>
      </c>
      <c r="E121" s="39"/>
      <c r="F121" s="39" t="s">
        <v>569</v>
      </c>
      <c r="G121" s="32" t="s">
        <v>35</v>
      </c>
      <c r="H121" s="32" t="s">
        <v>37</v>
      </c>
      <c r="I121" s="39" t="s">
        <v>570</v>
      </c>
      <c r="J121" s="39" t="s">
        <v>131</v>
      </c>
      <c r="K121" s="39" t="s">
        <v>39</v>
      </c>
      <c r="L121" s="41" t="s">
        <v>571</v>
      </c>
      <c r="M121" s="40"/>
      <c r="N121" s="40"/>
      <c r="O121" s="40"/>
      <c r="P121" s="40"/>
      <c r="Q121" s="36"/>
      <c r="R121" s="36"/>
      <c r="S121" s="36"/>
      <c r="T121" s="36"/>
      <c r="U121" s="36"/>
      <c r="V121" s="36"/>
      <c r="W121" s="36"/>
      <c r="X121" s="36"/>
      <c r="Y121" s="36"/>
      <c r="Z121" s="43"/>
    </row>
    <row r="122">
      <c r="A122" s="38" t="s">
        <v>572</v>
      </c>
      <c r="B122" s="33" t="s">
        <v>573</v>
      </c>
      <c r="C122" s="38" t="s">
        <v>231</v>
      </c>
      <c r="D122" s="38" t="s">
        <v>232</v>
      </c>
      <c r="E122" s="40"/>
      <c r="F122" s="40"/>
      <c r="G122" s="38" t="s">
        <v>35</v>
      </c>
      <c r="H122" s="38" t="s">
        <v>37</v>
      </c>
      <c r="I122" s="38" t="s">
        <v>92</v>
      </c>
      <c r="J122" s="40"/>
      <c r="K122" s="38" t="s">
        <v>236</v>
      </c>
      <c r="L122" s="46" t="s">
        <v>574</v>
      </c>
      <c r="M122" s="40"/>
      <c r="N122" s="40"/>
      <c r="O122" s="40"/>
      <c r="P122" s="40"/>
      <c r="Q122" s="40"/>
      <c r="R122" s="40"/>
      <c r="S122" s="40"/>
      <c r="T122" s="40"/>
      <c r="U122" s="40"/>
      <c r="V122" s="40"/>
      <c r="W122" s="40"/>
      <c r="X122" s="40"/>
      <c r="Y122" s="40"/>
      <c r="Z122" s="42"/>
    </row>
    <row r="123">
      <c r="A123" s="41" t="s">
        <v>575</v>
      </c>
      <c r="B123" s="33" t="s">
        <v>576</v>
      </c>
      <c r="C123" s="41" t="s">
        <v>231</v>
      </c>
      <c r="D123" s="46" t="s">
        <v>232</v>
      </c>
      <c r="E123" s="41"/>
      <c r="F123" s="41" t="s">
        <v>33</v>
      </c>
      <c r="G123" s="41" t="s">
        <v>35</v>
      </c>
      <c r="H123" s="41" t="s">
        <v>37</v>
      </c>
      <c r="I123" s="41" t="s">
        <v>577</v>
      </c>
      <c r="J123" s="41" t="s">
        <v>578</v>
      </c>
      <c r="K123" s="41" t="s">
        <v>39</v>
      </c>
      <c r="L123" s="41" t="s">
        <v>579</v>
      </c>
      <c r="M123" s="45"/>
      <c r="N123" s="45"/>
      <c r="O123" s="45"/>
      <c r="P123" s="45"/>
      <c r="Q123" s="41" t="s">
        <v>295</v>
      </c>
      <c r="R123" s="45"/>
      <c r="S123" s="45"/>
      <c r="T123" s="45"/>
      <c r="U123" s="45"/>
      <c r="V123" s="45"/>
      <c r="W123" s="45"/>
      <c r="X123" s="45"/>
      <c r="Y123" s="45"/>
      <c r="Z123" s="48"/>
    </row>
    <row r="124">
      <c r="A124" s="32" t="s">
        <v>580</v>
      </c>
      <c r="B124" s="33" t="s">
        <v>581</v>
      </c>
      <c r="C124" s="32" t="s">
        <v>582</v>
      </c>
      <c r="D124" s="32" t="s">
        <v>583</v>
      </c>
      <c r="E124" s="32"/>
      <c r="F124" s="32" t="s">
        <v>33</v>
      </c>
      <c r="G124" s="32" t="s">
        <v>35</v>
      </c>
      <c r="H124" s="36"/>
      <c r="I124" s="36"/>
      <c r="J124" s="32" t="s">
        <v>584</v>
      </c>
      <c r="K124" s="34" t="s">
        <v>253</v>
      </c>
      <c r="L124" s="34" t="s">
        <v>585</v>
      </c>
      <c r="M124" s="32"/>
      <c r="N124" s="32"/>
      <c r="O124" s="32"/>
      <c r="P124" s="32"/>
      <c r="Q124" s="32" t="s">
        <v>586</v>
      </c>
      <c r="R124" s="36"/>
      <c r="S124" s="36"/>
      <c r="T124" s="36"/>
      <c r="U124" s="36"/>
      <c r="V124" s="36"/>
      <c r="W124" s="36"/>
      <c r="X124" s="36"/>
      <c r="Y124" s="36"/>
      <c r="Z124" s="43"/>
    </row>
    <row r="125">
      <c r="A125" s="39" t="s">
        <v>587</v>
      </c>
      <c r="B125" s="33" t="s">
        <v>588</v>
      </c>
      <c r="C125" s="39" t="s">
        <v>589</v>
      </c>
      <c r="D125" s="38" t="s">
        <v>590</v>
      </c>
      <c r="E125" s="39"/>
      <c r="F125" s="39" t="s">
        <v>33</v>
      </c>
      <c r="G125" s="38" t="s">
        <v>35</v>
      </c>
      <c r="H125" s="40"/>
      <c r="I125" s="39" t="s">
        <v>92</v>
      </c>
      <c r="J125" s="38" t="s">
        <v>591</v>
      </c>
      <c r="K125" s="38" t="s">
        <v>253</v>
      </c>
      <c r="L125" s="41" t="s">
        <v>592</v>
      </c>
      <c r="M125" s="40"/>
      <c r="N125" s="40"/>
      <c r="O125" s="40"/>
      <c r="P125" s="40"/>
      <c r="Q125" s="40"/>
      <c r="R125" s="40"/>
      <c r="S125" s="40"/>
      <c r="T125" s="40"/>
      <c r="U125" s="40"/>
      <c r="V125" s="40"/>
      <c r="W125" s="40"/>
      <c r="X125" s="40"/>
      <c r="Y125" s="40"/>
      <c r="Z125" s="42"/>
    </row>
    <row r="126">
      <c r="A126" s="36" t="s">
        <v>593</v>
      </c>
      <c r="B126" s="33" t="s">
        <v>594</v>
      </c>
      <c r="C126" s="32" t="s">
        <v>595</v>
      </c>
      <c r="D126" s="32" t="s">
        <v>596</v>
      </c>
      <c r="E126" s="32"/>
      <c r="F126" s="32" t="s">
        <v>33</v>
      </c>
      <c r="G126" s="32" t="s">
        <v>35</v>
      </c>
      <c r="H126" s="32" t="s">
        <v>37</v>
      </c>
      <c r="I126" s="32" t="s">
        <v>28</v>
      </c>
      <c r="J126" s="32" t="s">
        <v>597</v>
      </c>
      <c r="K126" s="34" t="s">
        <v>253</v>
      </c>
      <c r="L126" s="34" t="s">
        <v>598</v>
      </c>
      <c r="M126" s="36"/>
      <c r="N126" s="36"/>
      <c r="O126" s="36"/>
      <c r="P126" s="36"/>
      <c r="Q126" s="36"/>
      <c r="R126" s="36"/>
      <c r="S126" s="50" t="str">
        <f>HYPERLINK("http://techcrunch.com/2013/03/18/samwer-brothers-team-up-with-delivery-hero-founder-in-new-194m-venture-fund/","€150m - Fund I")</f>
        <v>€150m - Fund I</v>
      </c>
      <c r="T126" s="36"/>
      <c r="U126" s="36"/>
      <c r="V126" s="36"/>
      <c r="W126" s="36"/>
      <c r="X126" s="36"/>
      <c r="Y126" s="36"/>
      <c r="Z126" s="43"/>
    </row>
    <row r="127">
      <c r="A127" s="32" t="s">
        <v>599</v>
      </c>
      <c r="B127" s="33" t="s">
        <v>600</v>
      </c>
      <c r="C127" s="32" t="s">
        <v>601</v>
      </c>
      <c r="D127" s="32" t="s">
        <v>602</v>
      </c>
      <c r="E127" s="32"/>
      <c r="F127" s="32" t="s">
        <v>33</v>
      </c>
      <c r="G127" s="32" t="s">
        <v>35</v>
      </c>
      <c r="H127" s="32" t="s">
        <v>37</v>
      </c>
      <c r="I127" s="32" t="s">
        <v>212</v>
      </c>
      <c r="J127" s="32" t="s">
        <v>262</v>
      </c>
      <c r="K127" s="34" t="s">
        <v>39</v>
      </c>
      <c r="L127" s="34" t="s">
        <v>603</v>
      </c>
      <c r="M127" s="36"/>
      <c r="N127" s="36"/>
      <c r="O127" s="36"/>
      <c r="P127" s="36"/>
      <c r="Q127" s="36"/>
      <c r="R127" s="36"/>
      <c r="S127" s="36"/>
      <c r="T127" s="36"/>
      <c r="U127" s="36"/>
      <c r="V127" s="36"/>
      <c r="W127" s="36"/>
      <c r="X127" s="36"/>
      <c r="Y127" s="36"/>
      <c r="Z127" s="43"/>
    </row>
    <row r="128">
      <c r="A128" s="38" t="s">
        <v>604</v>
      </c>
      <c r="B128" s="33" t="s">
        <v>605</v>
      </c>
      <c r="C128" s="38" t="s">
        <v>606</v>
      </c>
      <c r="D128" s="38" t="s">
        <v>607</v>
      </c>
      <c r="E128" s="38"/>
      <c r="F128" s="38" t="s">
        <v>33</v>
      </c>
      <c r="G128" s="38" t="s">
        <v>35</v>
      </c>
      <c r="H128" s="38" t="s">
        <v>37</v>
      </c>
      <c r="I128" s="38" t="s">
        <v>212</v>
      </c>
      <c r="J128" s="46" t="s">
        <v>608</v>
      </c>
      <c r="K128" s="38" t="s">
        <v>39</v>
      </c>
      <c r="L128" s="46" t="s">
        <v>609</v>
      </c>
      <c r="M128" s="40"/>
      <c r="N128" s="40"/>
      <c r="O128" s="40"/>
      <c r="P128" s="40"/>
      <c r="Q128" s="40"/>
      <c r="R128" s="40"/>
      <c r="S128" s="40"/>
      <c r="T128" s="40"/>
      <c r="U128" s="40"/>
      <c r="V128" s="40"/>
      <c r="W128" s="40"/>
      <c r="X128" s="40"/>
      <c r="Y128" s="40"/>
      <c r="Z128" s="42"/>
    </row>
    <row r="129">
      <c r="A129" s="40" t="s">
        <v>610</v>
      </c>
      <c r="B129" s="33" t="s">
        <v>611</v>
      </c>
      <c r="C129" s="64" t="s">
        <v>612</v>
      </c>
      <c r="D129" s="38" t="s">
        <v>613</v>
      </c>
      <c r="E129" s="40"/>
      <c r="F129" s="38" t="s">
        <v>250</v>
      </c>
      <c r="G129" s="40"/>
      <c r="H129" s="40"/>
      <c r="I129" s="40"/>
      <c r="J129" s="40"/>
      <c r="K129" s="40" t="s">
        <v>39</v>
      </c>
      <c r="L129" s="45"/>
      <c r="M129" s="36"/>
      <c r="N129" s="36"/>
      <c r="O129" s="36"/>
      <c r="P129" s="36"/>
      <c r="Q129" s="36"/>
      <c r="R129" s="36"/>
      <c r="S129" s="36"/>
      <c r="T129" s="36"/>
      <c r="U129" s="36"/>
      <c r="V129" s="36"/>
      <c r="W129" s="36"/>
      <c r="X129" s="36"/>
      <c r="Y129" s="36"/>
      <c r="Z129" s="43"/>
    </row>
    <row r="130">
      <c r="A130" s="36" t="s">
        <v>614</v>
      </c>
      <c r="B130" s="33" t="s">
        <v>615</v>
      </c>
      <c r="C130" s="32" t="s">
        <v>616</v>
      </c>
      <c r="D130" s="32" t="s">
        <v>617</v>
      </c>
      <c r="E130" s="36"/>
      <c r="F130" s="36" t="s">
        <v>33</v>
      </c>
      <c r="G130" s="32" t="s">
        <v>35</v>
      </c>
      <c r="H130" s="36"/>
      <c r="I130" s="36"/>
      <c r="J130" s="36"/>
      <c r="K130" s="34" t="s">
        <v>39</v>
      </c>
      <c r="L130" s="34" t="s">
        <v>618</v>
      </c>
      <c r="M130" s="36"/>
      <c r="N130" s="36"/>
      <c r="O130" s="36"/>
      <c r="P130" s="36"/>
      <c r="Q130" s="36"/>
      <c r="R130" s="36"/>
      <c r="S130" s="36" t="s">
        <v>619</v>
      </c>
      <c r="T130" s="36"/>
      <c r="U130" s="36"/>
      <c r="V130" s="36"/>
      <c r="W130" s="36"/>
      <c r="X130" s="36"/>
      <c r="Y130" s="50" t="str">
        <f>HYPERLINK("http://www.stellantpartners.com/en/cheapflights-team-launches-new-internet-investment-fund-howzat-media","$10m - First Fund")</f>
        <v>$10m - First Fund</v>
      </c>
      <c r="Z130" s="43"/>
    </row>
    <row r="131">
      <c r="A131" s="36" t="s">
        <v>620</v>
      </c>
      <c r="B131" s="33" t="s">
        <v>621</v>
      </c>
      <c r="C131" s="32" t="s">
        <v>622</v>
      </c>
      <c r="D131" s="32" t="s">
        <v>623</v>
      </c>
      <c r="E131" s="36"/>
      <c r="F131" s="36" t="s">
        <v>33</v>
      </c>
      <c r="G131" s="36" t="s">
        <v>35</v>
      </c>
      <c r="H131" s="36"/>
      <c r="I131" s="36"/>
      <c r="J131" s="36" t="s">
        <v>624</v>
      </c>
      <c r="K131" s="34" t="s">
        <v>39</v>
      </c>
      <c r="L131" s="34" t="s">
        <v>625</v>
      </c>
      <c r="M131" s="32"/>
      <c r="N131" s="32"/>
      <c r="O131" s="32"/>
      <c r="P131" s="32"/>
      <c r="Q131" s="32" t="s">
        <v>495</v>
      </c>
      <c r="R131" s="32" t="s">
        <v>495</v>
      </c>
      <c r="S131" s="32" t="s">
        <v>495</v>
      </c>
      <c r="T131" s="36"/>
      <c r="U131" s="36"/>
      <c r="V131" s="36"/>
      <c r="W131" s="36"/>
      <c r="X131" s="36"/>
      <c r="Y131" s="36"/>
      <c r="Z131" s="43"/>
    </row>
    <row r="132">
      <c r="A132" s="36" t="s">
        <v>626</v>
      </c>
      <c r="B132" s="33" t="s">
        <v>627</v>
      </c>
      <c r="C132" s="32" t="s">
        <v>628</v>
      </c>
      <c r="D132" s="32" t="s">
        <v>629</v>
      </c>
      <c r="E132" s="36"/>
      <c r="F132" s="36"/>
      <c r="G132" s="36"/>
      <c r="H132" s="36"/>
      <c r="I132" s="36"/>
      <c r="J132" s="36"/>
      <c r="K132" s="34" t="s">
        <v>39</v>
      </c>
      <c r="L132" s="35" t="s">
        <v>630</v>
      </c>
      <c r="M132" s="36"/>
      <c r="N132" s="36"/>
      <c r="O132" s="36"/>
      <c r="P132" s="36"/>
      <c r="Q132" s="36"/>
      <c r="R132" s="36"/>
      <c r="S132" s="50" t="str">
        <f>HYPERLINK("http://www.crunchbase.com/financial-organization/phenomen-ventures-fund#src2","$250M - Phenomen II")</f>
        <v>$250M - Phenomen II</v>
      </c>
      <c r="T132" s="50" t="str">
        <f>HYPERLINK("http://www.crunchbase.com/financial-organization/phenomen-ventures-fund#src2","$50M - Phenomen I")</f>
        <v>$50M - Phenomen I</v>
      </c>
      <c r="U132" s="36"/>
      <c r="V132" s="36"/>
      <c r="W132" s="36"/>
      <c r="X132" s="36"/>
      <c r="Y132" s="36"/>
      <c r="Z132" s="43"/>
    </row>
    <row r="133">
      <c r="A133" s="36" t="s">
        <v>631</v>
      </c>
      <c r="B133" s="33" t="s">
        <v>632</v>
      </c>
      <c r="C133" s="32" t="s">
        <v>633</v>
      </c>
      <c r="D133" s="32" t="s">
        <v>634</v>
      </c>
      <c r="E133" s="36"/>
      <c r="F133" s="36"/>
      <c r="G133" s="36"/>
      <c r="H133" s="36" t="s">
        <v>37</v>
      </c>
      <c r="I133" s="32" t="s">
        <v>261</v>
      </c>
      <c r="J133" s="32" t="s">
        <v>635</v>
      </c>
      <c r="K133" s="34" t="s">
        <v>39</v>
      </c>
      <c r="L133" s="34" t="s">
        <v>636</v>
      </c>
      <c r="M133" s="36"/>
      <c r="N133" s="36"/>
      <c r="O133" s="36"/>
      <c r="P133" s="36"/>
      <c r="Q133" s="36"/>
      <c r="R133" s="67" t="str">
        <f>HYPERLINK("http://www.bbc.co.uk/news/uk-scotland-scotland-business-29022140","ECF £135m")</f>
        <v>ECF £135m</v>
      </c>
      <c r="S133" s="36"/>
      <c r="T133" s="36"/>
      <c r="U133" s="67" t="str">
        <f>HYPERLINK("http://www.prnewswire.co.uk/news-releases/sep-raises-200-million-for-new-growth-equity-and-venture-fund-144598325.html","£200m SEP IV ")</f>
        <v>£200m SEP IV </v>
      </c>
      <c r="V133" s="36"/>
      <c r="W133" s="36"/>
      <c r="X133" s="36"/>
      <c r="Y133" s="36"/>
      <c r="Z133" s="43"/>
    </row>
    <row r="134">
      <c r="A134" s="36" t="s">
        <v>637</v>
      </c>
      <c r="B134" s="33" t="s">
        <v>638</v>
      </c>
      <c r="C134" s="32" t="s">
        <v>639</v>
      </c>
      <c r="D134" s="32" t="s">
        <v>640</v>
      </c>
      <c r="E134" s="36"/>
      <c r="F134" s="36"/>
      <c r="G134" s="32" t="s">
        <v>35</v>
      </c>
      <c r="H134" s="32" t="s">
        <v>37</v>
      </c>
      <c r="I134" s="32" t="s">
        <v>641</v>
      </c>
      <c r="J134" s="32" t="s">
        <v>642</v>
      </c>
      <c r="K134" s="34" t="s">
        <v>39</v>
      </c>
      <c r="L134" s="35" t="s">
        <v>643</v>
      </c>
      <c r="M134" s="36"/>
      <c r="N134" s="36"/>
      <c r="O134" s="36"/>
      <c r="P134" s="36"/>
      <c r="Q134" s="36"/>
      <c r="R134" s="32" t="s">
        <v>644</v>
      </c>
      <c r="S134" s="50" t="str">
        <f>HYPERLINK("http://www.unquote.com/nordics/official-record/2317279/northzone-vii-holds-first-close-on-eur150m","€150m - Northzone VII")</f>
        <v>€150m - Northzone VII</v>
      </c>
      <c r="T134" s="36"/>
      <c r="U134" s="36"/>
      <c r="V134" s="50" t="str">
        <f>HYPERLINK("http://www.northzone.com/news-awards-and-events/updates/?pr=1384737","€130m - Northzone VI")</f>
        <v>€130m - Northzone VI</v>
      </c>
      <c r="W134" s="36"/>
      <c r="X134" s="36"/>
      <c r="Y134" s="36"/>
      <c r="Z134" s="43"/>
    </row>
    <row r="135">
      <c r="A135" s="36" t="s">
        <v>645</v>
      </c>
      <c r="B135" s="33" t="s">
        <v>646</v>
      </c>
      <c r="C135" s="32" t="s">
        <v>647</v>
      </c>
      <c r="D135" s="32" t="s">
        <v>648</v>
      </c>
      <c r="E135" s="36"/>
      <c r="F135" s="36" t="s">
        <v>33</v>
      </c>
      <c r="G135" s="36" t="s">
        <v>35</v>
      </c>
      <c r="H135" s="36"/>
      <c r="I135" s="36"/>
      <c r="J135" s="36" t="s">
        <v>624</v>
      </c>
      <c r="K135" s="34" t="s">
        <v>45</v>
      </c>
      <c r="L135" s="35" t="s">
        <v>649</v>
      </c>
      <c r="M135" s="36"/>
      <c r="N135" s="36"/>
      <c r="O135" s="36"/>
      <c r="P135" s="36"/>
      <c r="Q135" s="36"/>
      <c r="R135" s="36"/>
      <c r="S135" s="36"/>
      <c r="T135" s="36"/>
      <c r="U135" s="36"/>
      <c r="V135" s="36"/>
      <c r="W135" s="36"/>
      <c r="X135" s="36"/>
      <c r="Y135" s="36"/>
      <c r="Z135" s="43"/>
    </row>
    <row r="136">
      <c r="A136" s="36" t="s">
        <v>650</v>
      </c>
      <c r="B136" s="33" t="s">
        <v>651</v>
      </c>
      <c r="C136" s="53" t="s">
        <v>652</v>
      </c>
      <c r="D136" s="32" t="s">
        <v>653</v>
      </c>
      <c r="E136" s="36"/>
      <c r="F136" s="36" t="s">
        <v>33</v>
      </c>
      <c r="G136" s="32" t="s">
        <v>35</v>
      </c>
      <c r="H136" s="36"/>
      <c r="I136" s="36"/>
      <c r="J136" s="36"/>
      <c r="K136" s="34" t="s">
        <v>253</v>
      </c>
      <c r="L136" s="34" t="s">
        <v>654</v>
      </c>
      <c r="M136" s="36"/>
      <c r="N136" s="36"/>
      <c r="O136" s="36"/>
      <c r="P136" s="36"/>
      <c r="Q136" s="36"/>
      <c r="R136" s="36"/>
      <c r="S136" s="36"/>
      <c r="T136" s="36"/>
      <c r="U136" s="36"/>
      <c r="V136" s="36"/>
      <c r="W136" s="36"/>
      <c r="X136" s="36"/>
      <c r="Y136" s="36"/>
      <c r="Z136" s="43"/>
    </row>
    <row r="137">
      <c r="A137" s="41" t="s">
        <v>655</v>
      </c>
      <c r="B137" s="33" t="s">
        <v>656</v>
      </c>
      <c r="C137" s="41" t="s">
        <v>657</v>
      </c>
      <c r="D137" s="46" t="s">
        <v>658</v>
      </c>
      <c r="E137" s="41"/>
      <c r="F137" s="41" t="s">
        <v>659</v>
      </c>
      <c r="G137" s="41" t="s">
        <v>35</v>
      </c>
      <c r="H137" s="45"/>
      <c r="I137" s="41" t="s">
        <v>660</v>
      </c>
      <c r="J137" s="41" t="s">
        <v>661</v>
      </c>
      <c r="K137" s="41" t="s">
        <v>39</v>
      </c>
      <c r="L137" s="41" t="s">
        <v>662</v>
      </c>
      <c r="M137" s="41"/>
      <c r="N137" s="41"/>
      <c r="O137" s="41"/>
      <c r="P137" s="41"/>
      <c r="Q137" s="75" t="s">
        <v>663</v>
      </c>
      <c r="R137" s="45"/>
      <c r="S137" s="45"/>
      <c r="T137" s="45"/>
      <c r="U137" s="45"/>
      <c r="V137" s="45"/>
      <c r="W137" s="45"/>
      <c r="X137" s="45"/>
      <c r="Y137" s="45"/>
      <c r="Z137" s="48"/>
    </row>
    <row r="138">
      <c r="A138" s="32" t="s">
        <v>664</v>
      </c>
      <c r="B138" s="33" t="s">
        <v>665</v>
      </c>
      <c r="C138" s="32" t="s">
        <v>666</v>
      </c>
      <c r="D138" s="32" t="s">
        <v>658</v>
      </c>
      <c r="E138" s="32"/>
      <c r="F138" s="32" t="s">
        <v>33</v>
      </c>
      <c r="G138" s="36"/>
      <c r="H138" s="36"/>
      <c r="I138" s="36"/>
      <c r="J138" s="36"/>
      <c r="K138" s="34" t="s">
        <v>41</v>
      </c>
      <c r="L138" s="34" t="s">
        <v>667</v>
      </c>
      <c r="M138" s="36"/>
      <c r="N138" s="36"/>
      <c r="O138" s="36"/>
      <c r="P138" s="36"/>
      <c r="Q138" s="36"/>
      <c r="R138" s="36"/>
      <c r="S138" s="36"/>
      <c r="T138" s="36"/>
      <c r="U138" s="36"/>
      <c r="V138" s="36"/>
      <c r="W138" s="36"/>
      <c r="X138" s="36"/>
      <c r="Y138" s="36"/>
      <c r="Z138" s="43"/>
    </row>
    <row r="139">
      <c r="A139" s="39" t="s">
        <v>668</v>
      </c>
      <c r="B139" s="33" t="s">
        <v>669</v>
      </c>
      <c r="C139" s="39" t="s">
        <v>670</v>
      </c>
      <c r="D139" s="38" t="s">
        <v>658</v>
      </c>
      <c r="E139" s="39"/>
      <c r="F139" s="39" t="s">
        <v>33</v>
      </c>
      <c r="G139" s="39" t="s">
        <v>35</v>
      </c>
      <c r="H139" s="40"/>
      <c r="I139" s="39" t="s">
        <v>671</v>
      </c>
      <c r="J139" s="39" t="s">
        <v>672</v>
      </c>
      <c r="K139" s="39" t="s">
        <v>39</v>
      </c>
      <c r="L139" s="41" t="s">
        <v>673</v>
      </c>
      <c r="M139" s="40"/>
      <c r="N139" s="40"/>
      <c r="O139" s="40"/>
      <c r="P139" s="40"/>
      <c r="Q139" s="40"/>
      <c r="R139" s="40"/>
      <c r="S139" s="40"/>
      <c r="T139" s="40"/>
      <c r="U139" s="40"/>
      <c r="V139" s="40"/>
      <c r="W139" s="40"/>
      <c r="X139" s="40"/>
      <c r="Y139" s="40"/>
      <c r="Z139" s="42"/>
    </row>
    <row r="140">
      <c r="A140" s="36" t="s">
        <v>674</v>
      </c>
      <c r="B140" s="33" t="s">
        <v>675</v>
      </c>
      <c r="C140" s="32" t="s">
        <v>676</v>
      </c>
      <c r="D140" s="32" t="s">
        <v>658</v>
      </c>
      <c r="E140" s="36"/>
      <c r="F140" s="36" t="s">
        <v>33</v>
      </c>
      <c r="G140" s="32" t="s">
        <v>35</v>
      </c>
      <c r="H140" s="36"/>
      <c r="I140" s="36"/>
      <c r="J140" s="36"/>
      <c r="K140" s="34" t="s">
        <v>253</v>
      </c>
      <c r="L140" s="34" t="s">
        <v>677</v>
      </c>
      <c r="M140" s="36"/>
      <c r="N140" s="36"/>
      <c r="O140" s="36"/>
      <c r="P140" s="36"/>
      <c r="Q140" s="36"/>
      <c r="R140" s="36"/>
      <c r="S140" s="36"/>
      <c r="T140" s="36"/>
      <c r="U140" s="36"/>
      <c r="V140" s="36"/>
      <c r="W140" s="36"/>
      <c r="X140" s="36"/>
      <c r="Y140" s="36"/>
      <c r="Z140" s="43"/>
    </row>
    <row r="141">
      <c r="A141" s="36" t="s">
        <v>678</v>
      </c>
      <c r="B141" s="33" t="s">
        <v>679</v>
      </c>
      <c r="C141" s="36" t="s">
        <v>680</v>
      </c>
      <c r="D141" s="36" t="s">
        <v>681</v>
      </c>
      <c r="E141" s="36"/>
      <c r="F141" s="36"/>
      <c r="G141" s="32" t="s">
        <v>35</v>
      </c>
      <c r="H141" s="32" t="s">
        <v>37</v>
      </c>
      <c r="I141" s="32" t="s">
        <v>682</v>
      </c>
      <c r="J141" s="36"/>
      <c r="K141" s="34" t="s">
        <v>39</v>
      </c>
      <c r="L141" s="34" t="s">
        <v>683</v>
      </c>
      <c r="M141" s="36"/>
      <c r="N141" s="36"/>
      <c r="O141" s="36"/>
      <c r="P141" s="36"/>
      <c r="Q141" s="36"/>
      <c r="R141" s="32" t="s">
        <v>684</v>
      </c>
      <c r="S141" s="36"/>
      <c r="T141" s="36"/>
      <c r="U141" s="36"/>
      <c r="V141" s="32" t="s">
        <v>685</v>
      </c>
      <c r="W141" s="36"/>
      <c r="X141" s="36"/>
      <c r="Y141" s="50" t="str">
        <f>HYPERLINK("http://realdeals.eu.com/article/622","€58m - BlatCap Private Equity Fund")</f>
        <v>€58m - BlatCap Private Equity Fund</v>
      </c>
      <c r="Z141" s="43"/>
    </row>
    <row r="142">
      <c r="A142" s="40" t="s">
        <v>686</v>
      </c>
      <c r="B142" s="33" t="s">
        <v>687</v>
      </c>
      <c r="C142" s="39" t="s">
        <v>680</v>
      </c>
      <c r="D142" s="39" t="s">
        <v>681</v>
      </c>
      <c r="E142" s="39"/>
      <c r="F142" s="39" t="s">
        <v>33</v>
      </c>
      <c r="G142" s="39" t="s">
        <v>35</v>
      </c>
      <c r="H142" s="40"/>
      <c r="I142" s="39" t="s">
        <v>688</v>
      </c>
      <c r="J142" s="40"/>
      <c r="K142" s="38" t="s">
        <v>689</v>
      </c>
      <c r="L142" s="45" t="s">
        <v>690</v>
      </c>
      <c r="M142" s="36"/>
      <c r="N142" s="36"/>
      <c r="O142" s="36"/>
      <c r="P142" s="36"/>
      <c r="Q142" s="36"/>
      <c r="R142" s="32" t="s">
        <v>691</v>
      </c>
      <c r="S142" s="32" t="s">
        <v>692</v>
      </c>
      <c r="T142" s="36"/>
      <c r="U142" s="36"/>
      <c r="V142" s="36"/>
      <c r="W142" s="36"/>
      <c r="X142" s="36"/>
      <c r="Y142" s="36"/>
      <c r="Z142" s="43"/>
    </row>
    <row r="143">
      <c r="A143" s="32" t="s">
        <v>693</v>
      </c>
      <c r="B143" s="33" t="s">
        <v>694</v>
      </c>
      <c r="C143" s="32" t="s">
        <v>680</v>
      </c>
      <c r="D143" s="32" t="s">
        <v>681</v>
      </c>
      <c r="E143" s="32"/>
      <c r="F143" s="32" t="s">
        <v>33</v>
      </c>
      <c r="G143" s="32" t="s">
        <v>35</v>
      </c>
      <c r="H143" s="36"/>
      <c r="I143" s="32" t="s">
        <v>92</v>
      </c>
      <c r="J143" s="51" t="s">
        <v>695</v>
      </c>
      <c r="K143" s="32" t="s">
        <v>39</v>
      </c>
      <c r="L143" s="68" t="s">
        <v>696</v>
      </c>
      <c r="M143" s="36"/>
      <c r="N143" s="36"/>
      <c r="O143" s="36"/>
      <c r="P143" s="52" t="s">
        <v>697</v>
      </c>
      <c r="Q143" s="36"/>
      <c r="R143" s="36"/>
      <c r="S143" s="36"/>
      <c r="T143" s="36"/>
      <c r="U143" s="36"/>
      <c r="V143" s="36"/>
      <c r="W143" s="36"/>
      <c r="X143" s="36"/>
      <c r="Y143" s="36"/>
      <c r="Z143" s="43"/>
    </row>
    <row r="144">
      <c r="A144" s="34" t="s">
        <v>698</v>
      </c>
      <c r="B144" s="33" t="s">
        <v>699</v>
      </c>
      <c r="C144" s="34" t="s">
        <v>680</v>
      </c>
      <c r="D144" s="34" t="s">
        <v>681</v>
      </c>
      <c r="E144" s="36"/>
      <c r="F144" s="36" t="s">
        <v>33</v>
      </c>
      <c r="G144" s="35"/>
      <c r="H144" s="35"/>
      <c r="I144" s="34" t="s">
        <v>700</v>
      </c>
      <c r="J144" s="35"/>
      <c r="K144" s="34" t="s">
        <v>39</v>
      </c>
      <c r="L144" s="34" t="s">
        <v>701</v>
      </c>
      <c r="M144" s="35"/>
      <c r="N144" s="35"/>
      <c r="O144" s="35"/>
      <c r="P144" s="35"/>
      <c r="Q144" s="35"/>
      <c r="R144" s="35"/>
      <c r="S144" s="50" t="str">
        <f>HYPERLINK("https://www.crunchbase.com/fund-raise/45843bf6d98a35475221b322e64b9b97","€12.5m - Fund II")</f>
        <v>€12.5m - Fund II</v>
      </c>
      <c r="T144" s="35"/>
      <c r="U144" s="35"/>
      <c r="V144" s="35"/>
      <c r="W144" s="35"/>
      <c r="X144" s="35"/>
      <c r="Y144" s="36"/>
      <c r="Z144" s="37"/>
    </row>
    <row r="145">
      <c r="A145" s="36" t="s">
        <v>702</v>
      </c>
      <c r="B145" s="33" t="s">
        <v>703</v>
      </c>
      <c r="C145" s="32" t="s">
        <v>704</v>
      </c>
      <c r="D145" s="32" t="s">
        <v>705</v>
      </c>
      <c r="E145" s="32"/>
      <c r="F145" s="32" t="s">
        <v>33</v>
      </c>
      <c r="G145" s="36"/>
      <c r="H145" s="36"/>
      <c r="I145" s="36"/>
      <c r="J145" s="36"/>
      <c r="K145" s="32" t="s">
        <v>39</v>
      </c>
      <c r="L145" s="36" t="s">
        <v>706</v>
      </c>
      <c r="M145" s="36"/>
      <c r="N145" s="36"/>
      <c r="O145" s="36"/>
      <c r="P145" s="36"/>
      <c r="Q145" s="36"/>
      <c r="R145" s="36"/>
      <c r="S145" s="36"/>
      <c r="T145" s="36"/>
      <c r="U145" s="36"/>
      <c r="V145" s="36"/>
      <c r="W145" s="36"/>
      <c r="X145" s="36"/>
      <c r="Y145" s="36"/>
      <c r="Z145" s="43"/>
    </row>
    <row r="146">
      <c r="A146" s="36" t="s">
        <v>707</v>
      </c>
      <c r="B146" s="33" t="s">
        <v>708</v>
      </c>
      <c r="C146" s="41" t="s">
        <v>709</v>
      </c>
      <c r="D146" s="41" t="s">
        <v>705</v>
      </c>
      <c r="E146" s="32"/>
      <c r="F146" s="32" t="s">
        <v>33</v>
      </c>
      <c r="G146" s="36"/>
      <c r="H146" s="36"/>
      <c r="I146" s="32" t="s">
        <v>710</v>
      </c>
      <c r="J146" s="36"/>
      <c r="K146" s="32" t="s">
        <v>39</v>
      </c>
      <c r="L146" s="36" t="s">
        <v>711</v>
      </c>
      <c r="M146" s="36"/>
      <c r="N146" s="36"/>
      <c r="O146" s="36"/>
      <c r="P146" s="36"/>
      <c r="Q146" s="36"/>
      <c r="R146" s="36"/>
      <c r="S146" s="36"/>
      <c r="T146" s="36"/>
      <c r="U146" s="36"/>
      <c r="V146" s="36"/>
      <c r="W146" s="36"/>
      <c r="X146" s="36"/>
      <c r="Y146" s="36"/>
      <c r="Z146" s="43"/>
    </row>
    <row r="147">
      <c r="A147" s="36" t="s">
        <v>712</v>
      </c>
      <c r="B147" s="33" t="s">
        <v>713</v>
      </c>
      <c r="C147" s="41" t="s">
        <v>704</v>
      </c>
      <c r="D147" s="41" t="s">
        <v>705</v>
      </c>
      <c r="E147" s="36"/>
      <c r="F147" s="36"/>
      <c r="G147" s="36"/>
      <c r="H147" s="36"/>
      <c r="I147" s="36"/>
      <c r="J147" s="36"/>
      <c r="K147" s="36"/>
      <c r="L147" s="36" t="s">
        <v>714</v>
      </c>
      <c r="M147" s="36"/>
      <c r="N147" s="36"/>
      <c r="O147" s="36"/>
      <c r="P147" s="36"/>
      <c r="Q147" s="36"/>
      <c r="R147" s="36"/>
      <c r="S147" s="36"/>
      <c r="T147" s="36"/>
      <c r="U147" s="36"/>
      <c r="V147" s="36"/>
      <c r="W147" s="36"/>
      <c r="X147" s="36"/>
      <c r="Y147" s="36"/>
      <c r="Z147" s="43"/>
    </row>
    <row r="148">
      <c r="A148" s="36" t="s">
        <v>715</v>
      </c>
      <c r="B148" s="33" t="s">
        <v>716</v>
      </c>
      <c r="C148" s="36" t="s">
        <v>717</v>
      </c>
      <c r="D148" s="36" t="s">
        <v>705</v>
      </c>
      <c r="E148" s="32"/>
      <c r="F148" s="32" t="s">
        <v>33</v>
      </c>
      <c r="G148" s="32" t="s">
        <v>35</v>
      </c>
      <c r="H148" s="36"/>
      <c r="I148" s="32" t="s">
        <v>718</v>
      </c>
      <c r="J148" s="32" t="s">
        <v>719</v>
      </c>
      <c r="K148" s="34" t="s">
        <v>39</v>
      </c>
      <c r="L148" s="35" t="s">
        <v>720</v>
      </c>
      <c r="M148" s="32"/>
      <c r="N148" s="32"/>
      <c r="O148" s="32"/>
      <c r="P148" s="32"/>
      <c r="Q148" s="32"/>
      <c r="R148" s="36"/>
      <c r="S148" s="36"/>
      <c r="T148" s="36"/>
      <c r="U148" s="36"/>
      <c r="V148" s="50" t="str">
        <f>HYPERLINK("http://www.conor.vc/conor-announces-new-early-stage-venture-capital-fund/","€46m - Conor Technology Fund II")</f>
        <v>€46m - Conor Technology Fund II</v>
      </c>
      <c r="W148" s="36"/>
      <c r="X148" s="36"/>
      <c r="Y148" s="36"/>
      <c r="Z148" s="43"/>
    </row>
    <row r="149">
      <c r="A149" s="32" t="s">
        <v>721</v>
      </c>
      <c r="B149" s="33" t="s">
        <v>722</v>
      </c>
      <c r="C149" s="41" t="s">
        <v>704</v>
      </c>
      <c r="D149" s="41" t="s">
        <v>705</v>
      </c>
      <c r="E149" s="32"/>
      <c r="F149" s="32" t="s">
        <v>33</v>
      </c>
      <c r="G149" s="32" t="s">
        <v>35</v>
      </c>
      <c r="H149" s="36"/>
      <c r="I149" s="36"/>
      <c r="J149" s="36"/>
      <c r="K149" s="34" t="s">
        <v>289</v>
      </c>
      <c r="L149" s="32" t="s">
        <v>723</v>
      </c>
      <c r="M149" s="32"/>
      <c r="N149" s="32"/>
      <c r="O149" s="32"/>
      <c r="P149" s="32"/>
      <c r="Q149" s="32" t="s">
        <v>724</v>
      </c>
      <c r="R149" s="32" t="s">
        <v>725</v>
      </c>
      <c r="S149" s="32" t="s">
        <v>726</v>
      </c>
      <c r="T149" s="32" t="s">
        <v>727</v>
      </c>
      <c r="U149" s="32" t="s">
        <v>728</v>
      </c>
      <c r="V149" s="36"/>
      <c r="W149" s="36"/>
      <c r="X149" s="36"/>
      <c r="Y149" s="36"/>
      <c r="Z149" s="43"/>
    </row>
    <row r="150">
      <c r="A150" s="36" t="s">
        <v>729</v>
      </c>
      <c r="B150" s="33" t="s">
        <v>730</v>
      </c>
      <c r="C150" s="41" t="s">
        <v>704</v>
      </c>
      <c r="D150" s="41" t="s">
        <v>705</v>
      </c>
      <c r="E150" s="36"/>
      <c r="F150" s="36"/>
      <c r="G150" s="36"/>
      <c r="H150" s="36"/>
      <c r="I150" s="36"/>
      <c r="J150" s="36"/>
      <c r="K150" s="36"/>
      <c r="L150" s="36" t="s">
        <v>731</v>
      </c>
      <c r="M150" s="36"/>
      <c r="N150" s="36"/>
      <c r="O150" s="36"/>
      <c r="P150" s="36"/>
      <c r="Q150" s="36"/>
      <c r="R150" s="36"/>
      <c r="S150" s="36"/>
      <c r="T150" s="36"/>
      <c r="U150" s="36"/>
      <c r="V150" s="36"/>
      <c r="W150" s="36"/>
      <c r="X150" s="36"/>
      <c r="Y150" s="36"/>
      <c r="Z150" s="43"/>
    </row>
    <row r="151">
      <c r="A151" s="36" t="s">
        <v>732</v>
      </c>
      <c r="B151" s="33" t="s">
        <v>733</v>
      </c>
      <c r="C151" s="41" t="s">
        <v>704</v>
      </c>
      <c r="D151" s="41" t="s">
        <v>705</v>
      </c>
      <c r="E151" s="36"/>
      <c r="F151" s="36"/>
      <c r="G151" s="36"/>
      <c r="H151" s="36"/>
      <c r="I151" s="36"/>
      <c r="J151" s="36"/>
      <c r="K151" s="36"/>
      <c r="L151" s="36" t="s">
        <v>734</v>
      </c>
      <c r="M151" s="36"/>
      <c r="N151" s="36"/>
      <c r="O151" s="36"/>
      <c r="P151" s="36"/>
      <c r="Q151" s="36"/>
      <c r="R151" s="36"/>
      <c r="S151" s="36"/>
      <c r="T151" s="36"/>
      <c r="U151" s="36"/>
      <c r="V151" s="36"/>
      <c r="W151" s="36"/>
      <c r="X151" s="36"/>
      <c r="Y151" s="36"/>
      <c r="Z151" s="43"/>
    </row>
    <row r="152">
      <c r="A152" s="41" t="s">
        <v>735</v>
      </c>
      <c r="B152" s="33" t="s">
        <v>736</v>
      </c>
      <c r="C152" s="41" t="s">
        <v>704</v>
      </c>
      <c r="D152" s="41" t="s">
        <v>705</v>
      </c>
      <c r="E152" s="41"/>
      <c r="F152" s="41" t="s">
        <v>33</v>
      </c>
      <c r="G152" s="45"/>
      <c r="H152" s="45"/>
      <c r="I152" s="45"/>
      <c r="J152" s="41" t="s">
        <v>737</v>
      </c>
      <c r="K152" s="41" t="s">
        <v>39</v>
      </c>
      <c r="L152" s="45"/>
      <c r="M152" s="45"/>
      <c r="N152" s="45"/>
      <c r="O152" s="45"/>
      <c r="P152" s="45"/>
      <c r="Q152" s="45"/>
      <c r="R152" s="45"/>
      <c r="S152" s="45"/>
      <c r="T152" s="45"/>
      <c r="U152" s="45"/>
      <c r="V152" s="45"/>
      <c r="W152" s="45"/>
      <c r="X152" s="45"/>
      <c r="Y152" s="45"/>
      <c r="Z152" s="48"/>
    </row>
    <row r="153">
      <c r="A153" s="36" t="s">
        <v>738</v>
      </c>
      <c r="B153" s="33" t="s">
        <v>739</v>
      </c>
      <c r="C153" s="41" t="s">
        <v>704</v>
      </c>
      <c r="D153" s="41" t="s">
        <v>705</v>
      </c>
      <c r="E153" s="36"/>
      <c r="F153" s="36"/>
      <c r="G153" s="36"/>
      <c r="H153" s="36"/>
      <c r="I153" s="36"/>
      <c r="J153" s="36"/>
      <c r="K153" s="36"/>
      <c r="L153" s="36" t="s">
        <v>740</v>
      </c>
      <c r="M153" s="36"/>
      <c r="N153" s="36"/>
      <c r="O153" s="36"/>
      <c r="P153" s="36"/>
      <c r="Q153" s="36"/>
      <c r="R153" s="36"/>
      <c r="S153" s="36"/>
      <c r="T153" s="36"/>
      <c r="U153" s="36"/>
      <c r="V153" s="36"/>
      <c r="W153" s="36"/>
      <c r="X153" s="36"/>
      <c r="Y153" s="36"/>
      <c r="Z153" s="43"/>
    </row>
    <row r="154">
      <c r="A154" s="36" t="s">
        <v>741</v>
      </c>
      <c r="B154" s="33" t="s">
        <v>742</v>
      </c>
      <c r="C154" s="69" t="s">
        <v>704</v>
      </c>
      <c r="D154" s="36" t="s">
        <v>705</v>
      </c>
      <c r="E154" s="32"/>
      <c r="F154" s="32" t="s">
        <v>33</v>
      </c>
      <c r="G154" s="32" t="s">
        <v>35</v>
      </c>
      <c r="H154" s="36"/>
      <c r="I154" s="32" t="s">
        <v>743</v>
      </c>
      <c r="J154" s="36"/>
      <c r="K154" s="34" t="s">
        <v>39</v>
      </c>
      <c r="L154" s="34" t="s">
        <v>744</v>
      </c>
      <c r="M154" s="36"/>
      <c r="N154" s="36"/>
      <c r="O154" s="36"/>
      <c r="P154" s="36"/>
      <c r="Q154" s="36"/>
      <c r="R154" s="32" t="s">
        <v>745</v>
      </c>
      <c r="S154" s="36"/>
      <c r="T154" s="36"/>
      <c r="U154" s="36"/>
      <c r="V154" s="36"/>
      <c r="W154" s="36"/>
      <c r="X154" s="32" t="s">
        <v>746</v>
      </c>
      <c r="Y154" s="36"/>
      <c r="Z154" s="43"/>
    </row>
    <row r="155">
      <c r="A155" s="36" t="s">
        <v>747</v>
      </c>
      <c r="B155" s="33" t="s">
        <v>748</v>
      </c>
      <c r="C155" s="36" t="s">
        <v>704</v>
      </c>
      <c r="D155" s="36" t="s">
        <v>705</v>
      </c>
      <c r="E155" s="36"/>
      <c r="F155" s="36"/>
      <c r="G155" s="36"/>
      <c r="H155" s="36"/>
      <c r="I155" s="36"/>
      <c r="J155" s="36"/>
      <c r="K155" s="34" t="s">
        <v>39</v>
      </c>
      <c r="L155" s="35" t="s">
        <v>749</v>
      </c>
      <c r="M155" s="36"/>
      <c r="N155" s="36"/>
      <c r="O155" s="36"/>
      <c r="P155" s="36"/>
      <c r="Q155" s="36"/>
      <c r="R155" s="36"/>
      <c r="S155" s="36"/>
      <c r="T155" s="50" t="str">
        <f>HYPERLINK("http://www.arcticstartup.com/2012/03/19/lifeline-ventures-fund","€20m - Lifeline Ventures Fund I")</f>
        <v>€20m - Lifeline Ventures Fund I</v>
      </c>
      <c r="U155" s="36"/>
      <c r="V155" s="36"/>
      <c r="W155" s="36"/>
      <c r="X155" s="36"/>
      <c r="Y155" s="36"/>
      <c r="Z155" s="43"/>
    </row>
    <row r="156">
      <c r="A156" s="36" t="s">
        <v>750</v>
      </c>
      <c r="B156" s="33" t="s">
        <v>751</v>
      </c>
      <c r="C156" s="46" t="s">
        <v>704</v>
      </c>
      <c r="D156" s="46" t="s">
        <v>705</v>
      </c>
      <c r="E156" s="36"/>
      <c r="F156" s="36"/>
      <c r="G156" s="36"/>
      <c r="H156" s="32" t="s">
        <v>37</v>
      </c>
      <c r="I156" s="36"/>
      <c r="J156" s="32" t="s">
        <v>752</v>
      </c>
      <c r="K156" s="34" t="s">
        <v>39</v>
      </c>
      <c r="L156" s="35" t="s">
        <v>753</v>
      </c>
      <c r="M156" s="36"/>
      <c r="N156" s="36"/>
      <c r="O156" s="36"/>
      <c r="P156" s="36"/>
      <c r="Q156" s="36"/>
      <c r="R156" s="77" t="s">
        <v>535</v>
      </c>
      <c r="S156" s="50" t="str">
        <f>HYPERLINK("http://techcrunch.com/2013/01/29/nokia-growth-partners-launches-third-fund-backed-by-250m-from-nokia-expands-in-china/","$250m - Nokia Growth Partners III")</f>
        <v>$250m - Nokia Growth Partners III</v>
      </c>
      <c r="T156" s="36"/>
      <c r="U156" s="36"/>
      <c r="V156" s="36"/>
      <c r="W156" s="36"/>
      <c r="X156" s="36"/>
      <c r="Y156" s="36"/>
      <c r="Z156" s="43"/>
    </row>
    <row r="157">
      <c r="A157" s="36" t="s">
        <v>754</v>
      </c>
      <c r="B157" s="33" t="s">
        <v>755</v>
      </c>
      <c r="C157" s="36" t="s">
        <v>704</v>
      </c>
      <c r="D157" s="36" t="s">
        <v>705</v>
      </c>
      <c r="E157" s="36"/>
      <c r="F157" s="36"/>
      <c r="G157" s="32" t="s">
        <v>35</v>
      </c>
      <c r="H157" s="32" t="s">
        <v>37</v>
      </c>
      <c r="I157" s="36"/>
      <c r="J157" s="32" t="s">
        <v>756</v>
      </c>
      <c r="K157" s="34" t="s">
        <v>39</v>
      </c>
      <c r="L157" s="34" t="s">
        <v>757</v>
      </c>
      <c r="M157" s="58"/>
      <c r="N157" s="58"/>
      <c r="O157" s="58"/>
      <c r="P157" s="58"/>
      <c r="Q157" s="67" t="str">
        <f>HYPERLINK("http://www.closingcircle.com/open-ocean-capital-set-to-raise-a-e100m-fund/","€100m - Fund 4")</f>
        <v>€100m - Fund 4</v>
      </c>
      <c r="R157" s="36"/>
      <c r="S157" s="36"/>
      <c r="T157" s="36"/>
      <c r="U157" s="50" t="str">
        <f>HYPERLINK("http://www.arcticstartup.com/2011/05/30/open-ocean-capital-closes-fund-three-worth-40m-euro","€40m - Open Ocean Fund Three")</f>
        <v>€40m - Open Ocean Fund Three</v>
      </c>
      <c r="V157" s="36"/>
      <c r="W157" s="36"/>
      <c r="X157" s="36"/>
      <c r="Y157" s="36"/>
      <c r="Z157" s="43"/>
    </row>
    <row r="158">
      <c r="A158" s="32" t="s">
        <v>758</v>
      </c>
      <c r="B158" s="33" t="s">
        <v>759</v>
      </c>
      <c r="C158" s="32" t="s">
        <v>704</v>
      </c>
      <c r="D158" s="32" t="s">
        <v>705</v>
      </c>
      <c r="E158" s="36"/>
      <c r="F158" s="36"/>
      <c r="G158" s="36"/>
      <c r="H158" s="36"/>
      <c r="I158" s="36"/>
      <c r="J158" s="36"/>
      <c r="K158" s="36"/>
      <c r="L158" s="36" t="s">
        <v>760</v>
      </c>
      <c r="M158" s="36"/>
      <c r="N158" s="36"/>
      <c r="O158" s="36"/>
      <c r="P158" s="36"/>
      <c r="Q158" s="36"/>
      <c r="R158" s="36"/>
      <c r="S158" s="36"/>
      <c r="T158" s="36"/>
      <c r="U158" s="36"/>
      <c r="V158" s="36"/>
      <c r="W158" s="36"/>
      <c r="X158" s="36"/>
      <c r="Y158" s="36"/>
      <c r="Z158" s="43"/>
    </row>
    <row r="159">
      <c r="A159" s="54" t="s">
        <v>761</v>
      </c>
      <c r="B159" s="33" t="s">
        <v>762</v>
      </c>
      <c r="C159" s="32" t="s">
        <v>704</v>
      </c>
      <c r="D159" s="32" t="s">
        <v>705</v>
      </c>
      <c r="E159" s="32"/>
      <c r="F159" s="32" t="s">
        <v>33</v>
      </c>
      <c r="G159" s="36"/>
      <c r="H159" s="36"/>
      <c r="I159" s="36"/>
      <c r="J159" s="36"/>
      <c r="K159" s="34" t="s">
        <v>43</v>
      </c>
      <c r="L159" s="34" t="s">
        <v>763</v>
      </c>
      <c r="M159" s="36"/>
      <c r="N159" s="36"/>
      <c r="O159" s="36"/>
      <c r="P159" s="36"/>
      <c r="Q159" s="36"/>
      <c r="R159" s="36"/>
      <c r="S159" s="36"/>
      <c r="T159" s="36"/>
      <c r="U159" s="36"/>
      <c r="V159" s="36"/>
      <c r="W159" s="36"/>
      <c r="X159" s="36"/>
      <c r="Y159" s="36"/>
      <c r="Z159" s="43"/>
    </row>
    <row r="160">
      <c r="A160" s="32" t="s">
        <v>764</v>
      </c>
      <c r="B160" s="33" t="s">
        <v>765</v>
      </c>
      <c r="C160" s="32" t="s">
        <v>704</v>
      </c>
      <c r="D160" s="32" t="s">
        <v>705</v>
      </c>
      <c r="E160" s="32"/>
      <c r="F160" s="32" t="s">
        <v>33</v>
      </c>
      <c r="G160" s="32" t="s">
        <v>35</v>
      </c>
      <c r="H160" s="36"/>
      <c r="I160" s="32" t="s">
        <v>705</v>
      </c>
      <c r="J160" s="36"/>
      <c r="K160" s="34" t="s">
        <v>39</v>
      </c>
      <c r="L160" s="34" t="s">
        <v>766</v>
      </c>
      <c r="M160" s="36"/>
      <c r="N160" s="36"/>
      <c r="O160" s="36"/>
      <c r="P160" s="36"/>
      <c r="Q160" s="36"/>
      <c r="R160" s="36"/>
      <c r="S160" s="36"/>
      <c r="T160" s="36"/>
      <c r="U160" s="36"/>
      <c r="V160" s="36"/>
      <c r="W160" s="36"/>
      <c r="X160" s="36"/>
      <c r="Y160" s="36"/>
      <c r="Z160" s="43"/>
    </row>
    <row r="161">
      <c r="A161" s="36" t="s">
        <v>767</v>
      </c>
      <c r="B161" s="33" t="s">
        <v>768</v>
      </c>
      <c r="C161" s="41" t="s">
        <v>704</v>
      </c>
      <c r="D161" s="41" t="s">
        <v>705</v>
      </c>
      <c r="E161" s="32"/>
      <c r="F161" s="32" t="s">
        <v>33</v>
      </c>
      <c r="G161" s="32"/>
      <c r="H161" s="36"/>
      <c r="I161" s="32" t="s">
        <v>769</v>
      </c>
      <c r="J161" s="32" t="s">
        <v>770</v>
      </c>
      <c r="K161" s="32" t="s">
        <v>39</v>
      </c>
      <c r="L161" s="32" t="s">
        <v>771</v>
      </c>
      <c r="M161" s="36"/>
      <c r="N161" s="36"/>
      <c r="O161" s="36"/>
      <c r="P161" s="36"/>
      <c r="Q161" s="36"/>
      <c r="R161" s="36"/>
      <c r="S161" s="32" t="s">
        <v>772</v>
      </c>
      <c r="T161" s="36"/>
      <c r="U161" s="36"/>
      <c r="V161" s="36"/>
      <c r="W161" s="36"/>
      <c r="X161" s="36"/>
      <c r="Y161" s="36"/>
      <c r="Z161" s="43"/>
    </row>
    <row r="162">
      <c r="A162" s="36" t="s">
        <v>773</v>
      </c>
      <c r="B162" s="33" t="s">
        <v>774</v>
      </c>
      <c r="C162" s="41" t="s">
        <v>704</v>
      </c>
      <c r="D162" s="41" t="s">
        <v>705</v>
      </c>
      <c r="E162" s="36"/>
      <c r="F162" s="36"/>
      <c r="G162" s="36"/>
      <c r="H162" s="36"/>
      <c r="I162" s="36"/>
      <c r="J162" s="36"/>
      <c r="K162" s="36"/>
      <c r="L162" s="36" t="s">
        <v>775</v>
      </c>
      <c r="M162" s="36"/>
      <c r="N162" s="36"/>
      <c r="O162" s="36"/>
      <c r="P162" s="36"/>
      <c r="Q162" s="36"/>
      <c r="R162" s="36"/>
      <c r="S162" s="36"/>
      <c r="T162" s="36"/>
      <c r="U162" s="36"/>
      <c r="V162" s="36"/>
      <c r="W162" s="36"/>
      <c r="X162" s="36"/>
      <c r="Y162" s="36"/>
      <c r="Z162" s="43"/>
    </row>
    <row r="163">
      <c r="A163" s="54" t="s">
        <v>776</v>
      </c>
      <c r="B163" s="33" t="s">
        <v>777</v>
      </c>
      <c r="C163" s="32" t="s">
        <v>704</v>
      </c>
      <c r="D163" s="32" t="s">
        <v>705</v>
      </c>
      <c r="E163" s="32"/>
      <c r="F163" s="32" t="s">
        <v>33</v>
      </c>
      <c r="G163" s="36"/>
      <c r="H163" s="36"/>
      <c r="I163" s="36"/>
      <c r="J163" s="32" t="s">
        <v>778</v>
      </c>
      <c r="K163" s="34"/>
      <c r="L163" s="34" t="s">
        <v>779</v>
      </c>
      <c r="M163" s="36"/>
      <c r="N163" s="36"/>
      <c r="O163" s="36"/>
      <c r="P163" s="36"/>
      <c r="Q163" s="36"/>
      <c r="R163" s="36"/>
      <c r="S163" s="36"/>
      <c r="T163" s="36"/>
      <c r="U163" s="36"/>
      <c r="V163" s="36"/>
      <c r="W163" s="36"/>
      <c r="X163" s="36"/>
      <c r="Y163" s="36"/>
      <c r="Z163" s="43"/>
    </row>
    <row r="164">
      <c r="A164" s="57" t="s">
        <v>780</v>
      </c>
      <c r="B164" s="78" t="s">
        <v>781</v>
      </c>
      <c r="C164" s="40"/>
      <c r="D164" s="38" t="s">
        <v>705</v>
      </c>
      <c r="E164" s="40"/>
      <c r="F164" s="38" t="s">
        <v>33</v>
      </c>
      <c r="G164" s="38" t="s">
        <v>35</v>
      </c>
      <c r="H164" s="40"/>
      <c r="I164" s="38" t="s">
        <v>92</v>
      </c>
      <c r="J164" s="38" t="s">
        <v>782</v>
      </c>
      <c r="K164" s="38" t="s">
        <v>236</v>
      </c>
      <c r="L164" s="46" t="s">
        <v>783</v>
      </c>
      <c r="M164" s="36"/>
      <c r="N164" s="36"/>
      <c r="O164" s="36"/>
      <c r="P164" s="36"/>
      <c r="Q164" s="36"/>
      <c r="R164" s="36"/>
      <c r="S164" s="36"/>
      <c r="T164" s="36"/>
      <c r="U164" s="36"/>
      <c r="V164" s="36"/>
      <c r="W164" s="36"/>
      <c r="X164" s="36"/>
      <c r="Y164" s="36"/>
      <c r="Z164" s="43"/>
    </row>
    <row r="165">
      <c r="A165" s="36" t="s">
        <v>784</v>
      </c>
      <c r="B165" s="33" t="s">
        <v>785</v>
      </c>
      <c r="C165" s="46" t="s">
        <v>786</v>
      </c>
      <c r="D165" s="46" t="s">
        <v>787</v>
      </c>
      <c r="E165" s="32"/>
      <c r="F165" s="32" t="s">
        <v>33</v>
      </c>
      <c r="G165" s="32" t="s">
        <v>35</v>
      </c>
      <c r="H165" s="32" t="s">
        <v>37</v>
      </c>
      <c r="I165" s="32" t="s">
        <v>788</v>
      </c>
      <c r="J165" s="32" t="s">
        <v>789</v>
      </c>
      <c r="K165" s="32" t="s">
        <v>39</v>
      </c>
      <c r="L165" s="32" t="s">
        <v>790</v>
      </c>
      <c r="M165" s="36"/>
      <c r="N165" s="36"/>
      <c r="O165" s="36"/>
      <c r="P165" s="36"/>
      <c r="Q165" s="36"/>
      <c r="R165" s="36"/>
      <c r="S165" s="67" t="str">
        <f>HYPERLINK("http://www.vntm.com/news/?issue=3","€77m - Power Fund III")</f>
        <v>€77m - Power Fund III</v>
      </c>
      <c r="T165" s="36"/>
      <c r="U165" s="36"/>
      <c r="V165" s="36"/>
      <c r="W165" s="36"/>
      <c r="X165" s="36"/>
      <c r="Y165" s="36"/>
      <c r="Z165" s="43"/>
    </row>
    <row r="166">
      <c r="A166" s="36" t="s">
        <v>791</v>
      </c>
      <c r="B166" s="33" t="s">
        <v>792</v>
      </c>
      <c r="C166" s="36" t="s">
        <v>793</v>
      </c>
      <c r="D166" s="36" t="s">
        <v>794</v>
      </c>
      <c r="E166" s="36"/>
      <c r="F166" s="36"/>
      <c r="G166" s="32" t="s">
        <v>35</v>
      </c>
      <c r="H166" s="36"/>
      <c r="I166" s="32" t="s">
        <v>795</v>
      </c>
      <c r="J166" s="32" t="s">
        <v>796</v>
      </c>
      <c r="K166" s="34" t="s">
        <v>39</v>
      </c>
      <c r="L166" s="34" t="s">
        <v>797</v>
      </c>
      <c r="M166" s="36"/>
      <c r="N166" s="36"/>
      <c r="O166" s="36"/>
      <c r="P166" s="36"/>
      <c r="Q166" s="36"/>
      <c r="R166" s="36"/>
      <c r="S166" s="50" t="str">
        <f>HYPERLINK("http://www.rudebaguette.com/2013/03/08/alven-capital-iv/","€120m - Alven Capital IV")</f>
        <v>€120m - Alven Capital IV</v>
      </c>
      <c r="T166" s="36"/>
      <c r="U166" s="36"/>
      <c r="V166" s="36"/>
      <c r="W166" s="36"/>
      <c r="X166" s="36"/>
      <c r="Y166" s="36"/>
      <c r="Z166" s="43"/>
    </row>
    <row r="167">
      <c r="A167" s="36" t="s">
        <v>798</v>
      </c>
      <c r="B167" s="33" t="s">
        <v>799</v>
      </c>
      <c r="C167" s="36" t="s">
        <v>793</v>
      </c>
      <c r="D167" s="36" t="s">
        <v>794</v>
      </c>
      <c r="E167" s="36"/>
      <c r="F167" s="36"/>
      <c r="G167" s="32" t="s">
        <v>35</v>
      </c>
      <c r="H167" s="32" t="s">
        <v>37</v>
      </c>
      <c r="I167" s="32" t="s">
        <v>800</v>
      </c>
      <c r="J167" s="36"/>
      <c r="K167" s="34" t="s">
        <v>39</v>
      </c>
      <c r="L167" s="34" t="s">
        <v>801</v>
      </c>
      <c r="M167" s="52"/>
      <c r="N167" s="52"/>
      <c r="O167" s="52" t="s">
        <v>802</v>
      </c>
      <c r="P167" s="32"/>
      <c r="Q167" s="32" t="s">
        <v>803</v>
      </c>
      <c r="R167" s="32" t="s">
        <v>804</v>
      </c>
      <c r="S167" s="36"/>
      <c r="T167" s="36"/>
      <c r="U167" s="36"/>
      <c r="V167" s="50" t="str">
        <f>HYPERLINK("http://www.aster.com/index.php?id=2","$140m - Aster II")</f>
        <v>$140m - Aster II</v>
      </c>
      <c r="W167" s="36"/>
      <c r="X167" s="36"/>
      <c r="Y167" s="36"/>
      <c r="Z167" s="43"/>
    </row>
    <row r="168">
      <c r="A168" s="41" t="s">
        <v>805</v>
      </c>
      <c r="B168" s="33" t="s">
        <v>806</v>
      </c>
      <c r="C168" s="41" t="s">
        <v>793</v>
      </c>
      <c r="D168" s="41" t="s">
        <v>794</v>
      </c>
      <c r="E168" s="45"/>
      <c r="F168" s="45"/>
      <c r="G168" s="46" t="s">
        <v>35</v>
      </c>
      <c r="H168" s="46" t="s">
        <v>37</v>
      </c>
      <c r="I168" s="46" t="s">
        <v>794</v>
      </c>
      <c r="J168" s="39" t="s">
        <v>807</v>
      </c>
      <c r="K168" s="46" t="s">
        <v>39</v>
      </c>
      <c r="L168" s="45"/>
      <c r="M168" s="45"/>
      <c r="N168" s="45"/>
      <c r="O168" s="45"/>
      <c r="P168" s="45"/>
      <c r="Q168" s="45"/>
      <c r="R168" s="45"/>
      <c r="S168" s="45"/>
      <c r="T168" s="45"/>
      <c r="U168" s="45"/>
      <c r="V168" s="45"/>
      <c r="W168" s="45"/>
      <c r="X168" s="45"/>
      <c r="Y168" s="45"/>
      <c r="Z168" s="48"/>
    </row>
    <row r="169">
      <c r="A169" s="38" t="s">
        <v>808</v>
      </c>
      <c r="B169" s="33" t="s">
        <v>809</v>
      </c>
      <c r="C169" s="38" t="s">
        <v>793</v>
      </c>
      <c r="D169" s="38" t="s">
        <v>794</v>
      </c>
      <c r="E169" s="38"/>
      <c r="F169" s="38" t="s">
        <v>33</v>
      </c>
      <c r="G169" s="38" t="s">
        <v>35</v>
      </c>
      <c r="H169" s="38" t="s">
        <v>37</v>
      </c>
      <c r="I169" s="38" t="s">
        <v>794</v>
      </c>
      <c r="J169" s="40"/>
      <c r="K169" s="38" t="s">
        <v>39</v>
      </c>
      <c r="L169" s="46" t="s">
        <v>810</v>
      </c>
      <c r="M169" s="40"/>
      <c r="N169" s="40"/>
      <c r="O169" s="40"/>
      <c r="P169" s="40"/>
      <c r="Q169" s="40"/>
      <c r="R169" s="40"/>
      <c r="S169" s="40"/>
      <c r="T169" s="40"/>
      <c r="U169" s="40"/>
      <c r="V169" s="40"/>
      <c r="W169" s="40"/>
      <c r="X169" s="40"/>
      <c r="Y169" s="40"/>
      <c r="Z169" s="42"/>
    </row>
    <row r="170">
      <c r="A170" s="38" t="s">
        <v>811</v>
      </c>
      <c r="B170" s="33" t="s">
        <v>812</v>
      </c>
      <c r="C170" s="38" t="s">
        <v>813</v>
      </c>
      <c r="D170" s="32" t="s">
        <v>794</v>
      </c>
      <c r="E170" s="32"/>
      <c r="F170" s="32" t="s">
        <v>33</v>
      </c>
      <c r="G170" s="32" t="s">
        <v>35</v>
      </c>
      <c r="H170" s="32" t="s">
        <v>37</v>
      </c>
      <c r="I170" s="40"/>
      <c r="J170" s="32" t="s">
        <v>814</v>
      </c>
      <c r="K170" s="34" t="s">
        <v>39</v>
      </c>
      <c r="L170" s="34" t="s">
        <v>815</v>
      </c>
      <c r="M170" s="32"/>
      <c r="N170" s="32"/>
      <c r="O170" s="32"/>
      <c r="P170" s="32" t="s">
        <v>816</v>
      </c>
      <c r="Q170" s="36"/>
      <c r="R170" s="36"/>
      <c r="S170" s="36"/>
      <c r="T170" s="36"/>
      <c r="U170" s="52" t="s">
        <v>817</v>
      </c>
      <c r="V170" s="36"/>
      <c r="W170" s="36"/>
      <c r="X170" s="36"/>
      <c r="Y170" s="36"/>
      <c r="Z170" s="43"/>
    </row>
    <row r="171">
      <c r="A171" s="38" t="s">
        <v>818</v>
      </c>
      <c r="B171" s="33" t="s">
        <v>819</v>
      </c>
      <c r="C171" s="32" t="s">
        <v>793</v>
      </c>
      <c r="D171" s="32" t="s">
        <v>794</v>
      </c>
      <c r="E171" s="32"/>
      <c r="F171" s="32" t="s">
        <v>33</v>
      </c>
      <c r="G171" s="32" t="s">
        <v>35</v>
      </c>
      <c r="H171" s="32" t="s">
        <v>37</v>
      </c>
      <c r="I171" s="32" t="s">
        <v>820</v>
      </c>
      <c r="J171" s="32" t="s">
        <v>821</v>
      </c>
      <c r="K171" s="34" t="s">
        <v>39</v>
      </c>
      <c r="L171" s="34" t="s">
        <v>822</v>
      </c>
      <c r="M171" s="36"/>
      <c r="N171" s="36"/>
      <c r="O171" s="36"/>
      <c r="P171" s="36"/>
      <c r="Q171" s="36"/>
      <c r="R171" s="36"/>
      <c r="S171" s="36"/>
      <c r="T171" s="36"/>
      <c r="U171" s="36"/>
      <c r="V171" s="36"/>
      <c r="W171" s="36"/>
      <c r="X171" s="36"/>
      <c r="Y171" s="36"/>
      <c r="Z171" s="43"/>
    </row>
    <row r="172">
      <c r="A172" s="38" t="s">
        <v>823</v>
      </c>
      <c r="B172" s="33" t="s">
        <v>824</v>
      </c>
      <c r="C172" s="38" t="s">
        <v>793</v>
      </c>
      <c r="D172" s="38" t="s">
        <v>794</v>
      </c>
      <c r="E172" s="40"/>
      <c r="F172" s="40"/>
      <c r="G172" s="40"/>
      <c r="H172" s="38" t="s">
        <v>37</v>
      </c>
      <c r="I172" s="38" t="s">
        <v>212</v>
      </c>
      <c r="J172" s="52" t="s">
        <v>825</v>
      </c>
      <c r="K172" s="38" t="s">
        <v>39</v>
      </c>
      <c r="L172" s="41" t="s">
        <v>826</v>
      </c>
      <c r="M172" s="40"/>
      <c r="N172" s="40"/>
      <c r="O172" s="40"/>
      <c r="P172" s="40"/>
      <c r="Q172" s="40"/>
      <c r="R172" s="40"/>
      <c r="S172" s="40"/>
      <c r="T172" s="40"/>
      <c r="U172" s="40"/>
      <c r="V172" s="40"/>
      <c r="W172" s="40"/>
      <c r="X172" s="40"/>
      <c r="Y172" s="40"/>
      <c r="Z172" s="42"/>
    </row>
    <row r="173">
      <c r="A173" s="36" t="s">
        <v>827</v>
      </c>
      <c r="B173" s="33" t="s">
        <v>828</v>
      </c>
      <c r="C173" s="36" t="s">
        <v>793</v>
      </c>
      <c r="D173" s="36" t="s">
        <v>794</v>
      </c>
      <c r="E173" s="36"/>
      <c r="F173" s="36"/>
      <c r="G173" s="36"/>
      <c r="H173" s="36"/>
      <c r="I173" s="36"/>
      <c r="J173" s="36"/>
      <c r="K173" s="34" t="s">
        <v>39</v>
      </c>
      <c r="L173" s="35"/>
      <c r="M173" s="36"/>
      <c r="N173" s="36"/>
      <c r="O173" s="36"/>
      <c r="P173" s="36"/>
      <c r="Q173" s="36"/>
      <c r="R173" s="36"/>
      <c r="S173" s="36"/>
      <c r="T173" s="50" t="str">
        <f>HYPERLINK("http://www.rudebaguette.com/2012/10/29/elaia-partners-alpha-fund-seed-stage/","€45m - Elaia Alpha")</f>
        <v>€45m - Elaia Alpha</v>
      </c>
      <c r="U173" s="36"/>
      <c r="V173" s="36"/>
      <c r="W173" s="36"/>
      <c r="X173" s="36"/>
      <c r="Y173" s="36"/>
      <c r="Z173" s="43"/>
    </row>
    <row r="174">
      <c r="A174" s="38" t="s">
        <v>829</v>
      </c>
      <c r="B174" s="33" t="s">
        <v>830</v>
      </c>
      <c r="C174" s="38" t="s">
        <v>793</v>
      </c>
      <c r="D174" s="38" t="s">
        <v>794</v>
      </c>
      <c r="E174" s="38"/>
      <c r="F174" s="38" t="s">
        <v>33</v>
      </c>
      <c r="G174" s="40"/>
      <c r="H174" s="40"/>
      <c r="I174" s="38" t="s">
        <v>794</v>
      </c>
      <c r="J174" s="38" t="s">
        <v>831</v>
      </c>
      <c r="K174" s="38" t="s">
        <v>39</v>
      </c>
      <c r="L174" s="46" t="s">
        <v>832</v>
      </c>
      <c r="M174" s="40"/>
      <c r="N174" s="40"/>
      <c r="O174" s="40"/>
      <c r="P174" s="40"/>
      <c r="Q174" s="40"/>
      <c r="R174" s="40"/>
      <c r="S174" s="40"/>
      <c r="T174" s="40"/>
      <c r="U174" s="40"/>
      <c r="V174" s="40"/>
      <c r="W174" s="40"/>
      <c r="X174" s="40"/>
      <c r="Y174" s="40"/>
      <c r="Z174" s="42"/>
    </row>
    <row r="175">
      <c r="A175" s="36" t="s">
        <v>833</v>
      </c>
      <c r="B175" s="33" t="s">
        <v>834</v>
      </c>
      <c r="C175" s="36" t="s">
        <v>793</v>
      </c>
      <c r="D175" s="36" t="s">
        <v>794</v>
      </c>
      <c r="E175" s="32"/>
      <c r="F175" s="32" t="s">
        <v>33</v>
      </c>
      <c r="G175" s="32" t="s">
        <v>35</v>
      </c>
      <c r="H175" s="32" t="s">
        <v>37</v>
      </c>
      <c r="I175" s="32" t="s">
        <v>835</v>
      </c>
      <c r="J175" s="32" t="s">
        <v>836</v>
      </c>
      <c r="K175" s="34" t="s">
        <v>39</v>
      </c>
      <c r="L175" s="34" t="s">
        <v>837</v>
      </c>
      <c r="M175" s="32"/>
      <c r="N175" s="32"/>
      <c r="O175" s="32"/>
      <c r="P175" s="32"/>
      <c r="Q175" s="32" t="s">
        <v>838</v>
      </c>
      <c r="R175" s="36"/>
      <c r="S175" s="50" t="str">
        <f>HYPERLINK("http://www.privateequitywire.co.uk/2013/10/25/191543/idinvest-partners-holds-initial-close-idinvest-digital-fund-ii","€60m - Idinvest Digital Fund II")</f>
        <v>€60m - Idinvest Digital Fund II</v>
      </c>
      <c r="T175" s="36"/>
      <c r="U175" s="36"/>
      <c r="V175" s="36"/>
      <c r="W175" s="36"/>
      <c r="X175" s="36"/>
      <c r="Y175" s="36"/>
      <c r="Z175" s="43"/>
    </row>
    <row r="176">
      <c r="A176" s="40" t="s">
        <v>839</v>
      </c>
      <c r="B176" s="33" t="s">
        <v>840</v>
      </c>
      <c r="C176" s="39" t="s">
        <v>793</v>
      </c>
      <c r="D176" s="39" t="s">
        <v>794</v>
      </c>
      <c r="E176" s="40"/>
      <c r="F176" s="40"/>
      <c r="G176" s="39" t="s">
        <v>35</v>
      </c>
      <c r="H176" s="39" t="s">
        <v>37</v>
      </c>
      <c r="I176" s="41" t="s">
        <v>841</v>
      </c>
      <c r="J176" s="41" t="s">
        <v>842</v>
      </c>
      <c r="K176" s="41" t="s">
        <v>39</v>
      </c>
      <c r="L176" s="41" t="s">
        <v>843</v>
      </c>
      <c r="M176" s="40"/>
      <c r="N176" s="40"/>
      <c r="O176" s="40"/>
      <c r="P176" s="40"/>
      <c r="Q176" s="40"/>
      <c r="R176" s="40"/>
      <c r="S176" s="40"/>
      <c r="T176" s="73" t="str">
        <f>HYPERLINK("http://www.iriscapital.com/en/content/iris-innovation-day-2013-celebrates-orange-publicis-groupe-venture-fund-initiative-managed","€300m - Orange and Publicis Fund")</f>
        <v>€300m - Orange and Publicis Fund</v>
      </c>
      <c r="U176" s="40"/>
      <c r="V176" s="40"/>
      <c r="W176" s="40"/>
      <c r="X176" s="40"/>
      <c r="Y176" s="40"/>
      <c r="Z176" s="42"/>
    </row>
    <row r="177">
      <c r="A177" s="54" t="s">
        <v>844</v>
      </c>
      <c r="B177" s="33" t="s">
        <v>845</v>
      </c>
      <c r="C177" s="32" t="s">
        <v>793</v>
      </c>
      <c r="D177" s="32" t="s">
        <v>794</v>
      </c>
      <c r="E177" s="32"/>
      <c r="F177" s="32" t="s">
        <v>33</v>
      </c>
      <c r="G177" s="32" t="s">
        <v>35</v>
      </c>
      <c r="H177" s="36"/>
      <c r="I177" s="32" t="s">
        <v>846</v>
      </c>
      <c r="J177" s="32" t="s">
        <v>847</v>
      </c>
      <c r="K177" s="34" t="s">
        <v>39</v>
      </c>
      <c r="L177" s="35" t="s">
        <v>848</v>
      </c>
      <c r="M177" s="32"/>
      <c r="N177" s="32"/>
      <c r="O177" s="32"/>
      <c r="P177" s="32"/>
      <c r="Q177" s="32" t="s">
        <v>849</v>
      </c>
      <c r="R177" s="36"/>
      <c r="S177" s="50" t="str">
        <f>HYPERLINK("http://www.rudebaguette.com/2013/09/02/isai-closes-its-e50-million-expansion-fund-for-acquisitions-buy-outs-growth/","€50m - ISAI Expansion")</f>
        <v>€50m - ISAI Expansion</v>
      </c>
      <c r="T177" s="36"/>
      <c r="U177" s="36"/>
      <c r="V177" s="54" t="s">
        <v>850</v>
      </c>
      <c r="W177" s="36"/>
      <c r="X177" s="36"/>
      <c r="Y177" s="36"/>
      <c r="Z177" s="43"/>
    </row>
    <row r="178">
      <c r="A178" s="36" t="s">
        <v>851</v>
      </c>
      <c r="B178" s="33" t="s">
        <v>852</v>
      </c>
      <c r="C178" s="32" t="s">
        <v>793</v>
      </c>
      <c r="D178" s="32" t="s">
        <v>794</v>
      </c>
      <c r="E178" s="36"/>
      <c r="F178" s="36"/>
      <c r="G178" s="36"/>
      <c r="H178" s="36"/>
      <c r="I178" s="36"/>
      <c r="J178" s="36"/>
      <c r="K178" s="34"/>
      <c r="L178" s="35" t="s">
        <v>853</v>
      </c>
      <c r="M178" s="36"/>
      <c r="N178" s="36"/>
      <c r="O178" s="36"/>
      <c r="P178" s="36"/>
      <c r="Q178" s="36"/>
      <c r="R178" s="36"/>
      <c r="S178" s="36"/>
      <c r="T178" s="36"/>
      <c r="U178" s="36"/>
      <c r="V178" s="36"/>
      <c r="W178" s="36"/>
      <c r="X178" s="36"/>
      <c r="Y178" s="36"/>
      <c r="Z178" s="43"/>
    </row>
    <row r="179">
      <c r="A179" s="32" t="s">
        <v>854</v>
      </c>
      <c r="B179" s="33" t="s">
        <v>855</v>
      </c>
      <c r="C179" s="32" t="s">
        <v>793</v>
      </c>
      <c r="D179" s="32" t="s">
        <v>794</v>
      </c>
      <c r="E179" s="32"/>
      <c r="F179" s="32" t="s">
        <v>33</v>
      </c>
      <c r="G179" s="36"/>
      <c r="H179" s="36"/>
      <c r="I179" s="32" t="s">
        <v>92</v>
      </c>
      <c r="J179" s="40"/>
      <c r="K179" s="34" t="s">
        <v>39</v>
      </c>
      <c r="L179" s="32" t="s">
        <v>856</v>
      </c>
      <c r="M179" s="36"/>
      <c r="N179" s="36"/>
      <c r="O179" s="36"/>
      <c r="P179" s="36"/>
      <c r="Q179" s="36"/>
      <c r="R179" s="36"/>
      <c r="S179" s="36"/>
      <c r="T179" s="36"/>
      <c r="U179" s="36"/>
      <c r="V179" s="36"/>
      <c r="W179" s="36"/>
      <c r="X179" s="36"/>
      <c r="Y179" s="36"/>
      <c r="Z179" s="43"/>
    </row>
    <row r="180">
      <c r="A180" s="36" t="s">
        <v>857</v>
      </c>
      <c r="B180" s="33" t="s">
        <v>858</v>
      </c>
      <c r="C180" s="36" t="s">
        <v>793</v>
      </c>
      <c r="D180" s="36" t="s">
        <v>794</v>
      </c>
      <c r="E180" s="32"/>
      <c r="F180" s="32" t="s">
        <v>33</v>
      </c>
      <c r="G180" s="32" t="s">
        <v>35</v>
      </c>
      <c r="H180" s="36"/>
      <c r="I180" s="32" t="s">
        <v>28</v>
      </c>
      <c r="J180" s="36"/>
      <c r="K180" s="34" t="s">
        <v>253</v>
      </c>
      <c r="L180" s="35" t="s">
        <v>859</v>
      </c>
      <c r="M180" s="36"/>
      <c r="N180" s="36"/>
      <c r="O180" s="36"/>
      <c r="P180" s="36"/>
      <c r="Q180" s="36"/>
      <c r="R180" s="36"/>
      <c r="S180" s="36"/>
      <c r="T180" s="36"/>
      <c r="U180" s="36"/>
      <c r="V180" s="36"/>
      <c r="W180" s="36"/>
      <c r="X180" s="36"/>
      <c r="Y180" s="36"/>
      <c r="Z180" s="43"/>
    </row>
    <row r="181">
      <c r="A181" s="52" t="s">
        <v>860</v>
      </c>
      <c r="B181" s="33" t="s">
        <v>861</v>
      </c>
      <c r="C181" s="36" t="s">
        <v>793</v>
      </c>
      <c r="D181" s="36" t="s">
        <v>794</v>
      </c>
      <c r="E181" s="36"/>
      <c r="F181" s="36"/>
      <c r="G181" s="36"/>
      <c r="H181" s="36"/>
      <c r="I181" s="36"/>
      <c r="J181" s="36"/>
      <c r="K181" s="34" t="s">
        <v>39</v>
      </c>
      <c r="L181" s="35"/>
      <c r="M181" s="36"/>
      <c r="N181" s="36"/>
      <c r="O181" s="36"/>
      <c r="P181" s="36"/>
      <c r="Q181" s="36"/>
      <c r="R181" s="36"/>
      <c r="S181" s="36"/>
      <c r="T181" s="36"/>
      <c r="U181" s="50" t="str">
        <f>HYPERLINK("http://www.unquote.com/unquote/official-record/2119488/banexi-ventures-partners-holds-closing","€50m - BV5")</f>
        <v>€50m - BV5</v>
      </c>
      <c r="V181" s="36"/>
      <c r="W181" s="36"/>
      <c r="X181" s="36"/>
      <c r="Y181" s="36"/>
      <c r="Z181" s="43"/>
    </row>
    <row r="182">
      <c r="A182" s="32" t="s">
        <v>862</v>
      </c>
      <c r="B182" s="33" t="s">
        <v>863</v>
      </c>
      <c r="C182" s="32" t="s">
        <v>793</v>
      </c>
      <c r="D182" s="32" t="s">
        <v>794</v>
      </c>
      <c r="E182" s="32"/>
      <c r="F182" s="32" t="s">
        <v>33</v>
      </c>
      <c r="G182" s="32" t="s">
        <v>35</v>
      </c>
      <c r="H182" s="36"/>
      <c r="I182" s="32" t="s">
        <v>92</v>
      </c>
      <c r="J182" s="32" t="s">
        <v>864</v>
      </c>
      <c r="K182" s="34" t="s">
        <v>39</v>
      </c>
      <c r="L182" s="41" t="s">
        <v>865</v>
      </c>
      <c r="M182" s="36"/>
      <c r="N182" s="36"/>
      <c r="O182" s="36"/>
      <c r="P182" s="36"/>
      <c r="Q182" s="36"/>
      <c r="R182" s="36"/>
      <c r="S182" s="36"/>
      <c r="T182" s="36"/>
      <c r="U182" s="36"/>
      <c r="V182" s="36"/>
      <c r="W182" s="36"/>
      <c r="X182" s="36"/>
      <c r="Y182" s="36"/>
      <c r="Z182" s="43"/>
    </row>
    <row r="183">
      <c r="A183" s="36" t="s">
        <v>866</v>
      </c>
      <c r="B183" s="33" t="s">
        <v>867</v>
      </c>
      <c r="C183" s="41" t="s">
        <v>793</v>
      </c>
      <c r="D183" s="41" t="s">
        <v>794</v>
      </c>
      <c r="E183" s="32"/>
      <c r="F183" s="32" t="s">
        <v>33</v>
      </c>
      <c r="G183" s="32" t="s">
        <v>35</v>
      </c>
      <c r="H183" s="32" t="s">
        <v>37</v>
      </c>
      <c r="I183" s="32" t="s">
        <v>868</v>
      </c>
      <c r="J183" s="32" t="s">
        <v>869</v>
      </c>
      <c r="K183" s="34" t="s">
        <v>39</v>
      </c>
      <c r="L183" s="34" t="s">
        <v>870</v>
      </c>
      <c r="M183" s="36"/>
      <c r="N183" s="36"/>
      <c r="O183" s="36"/>
      <c r="P183" s="36"/>
      <c r="Q183" s="36" t="s">
        <v>489</v>
      </c>
      <c r="R183" s="36" t="s">
        <v>489</v>
      </c>
      <c r="S183" s="36" t="s">
        <v>489</v>
      </c>
      <c r="T183" s="36" t="s">
        <v>489</v>
      </c>
      <c r="U183" s="36" t="s">
        <v>489</v>
      </c>
      <c r="V183" s="36" t="s">
        <v>489</v>
      </c>
      <c r="W183" s="36" t="s">
        <v>489</v>
      </c>
      <c r="X183" s="36" t="s">
        <v>489</v>
      </c>
      <c r="Y183" s="36" t="s">
        <v>489</v>
      </c>
      <c r="Z183" s="43"/>
    </row>
    <row r="184">
      <c r="A184" s="38" t="s">
        <v>871</v>
      </c>
      <c r="B184" s="33" t="s">
        <v>872</v>
      </c>
      <c r="C184" s="32" t="s">
        <v>793</v>
      </c>
      <c r="D184" s="32" t="s">
        <v>794</v>
      </c>
      <c r="E184" s="32"/>
      <c r="F184" s="32" t="s">
        <v>33</v>
      </c>
      <c r="G184" s="36"/>
      <c r="H184" s="36"/>
      <c r="I184" s="32" t="s">
        <v>873</v>
      </c>
      <c r="J184" s="36"/>
      <c r="K184" s="34" t="s">
        <v>39</v>
      </c>
      <c r="L184" s="41" t="s">
        <v>874</v>
      </c>
      <c r="M184" s="36"/>
      <c r="N184" s="36"/>
      <c r="O184" s="36"/>
      <c r="P184" s="36"/>
      <c r="Q184" s="36"/>
      <c r="R184" s="36"/>
      <c r="S184" s="36"/>
      <c r="T184" s="36"/>
      <c r="U184" s="36"/>
      <c r="V184" s="36"/>
      <c r="W184" s="36"/>
      <c r="X184" s="36"/>
      <c r="Y184" s="36"/>
      <c r="Z184" s="43"/>
    </row>
    <row r="185">
      <c r="A185" s="39" t="s">
        <v>875</v>
      </c>
      <c r="B185" s="33" t="s">
        <v>876</v>
      </c>
      <c r="C185" s="32" t="s">
        <v>793</v>
      </c>
      <c r="D185" s="32" t="s">
        <v>794</v>
      </c>
      <c r="E185" s="32"/>
      <c r="F185" s="32" t="s">
        <v>33</v>
      </c>
      <c r="G185" s="32" t="s">
        <v>35</v>
      </c>
      <c r="H185" s="36"/>
      <c r="I185" s="32" t="s">
        <v>877</v>
      </c>
      <c r="J185" s="32" t="s">
        <v>878</v>
      </c>
      <c r="K185" s="34" t="s">
        <v>253</v>
      </c>
      <c r="L185" s="34" t="s">
        <v>879</v>
      </c>
      <c r="M185" s="36"/>
      <c r="N185" s="36"/>
      <c r="O185" s="36"/>
      <c r="P185" s="36"/>
      <c r="Q185" s="36"/>
      <c r="R185" s="36"/>
      <c r="S185" s="36"/>
      <c r="T185" s="36"/>
      <c r="U185" s="36"/>
      <c r="V185" s="36"/>
      <c r="W185" s="36"/>
      <c r="X185" s="36"/>
      <c r="Y185" s="36"/>
      <c r="Z185" s="43"/>
    </row>
    <row r="186">
      <c r="A186" s="36" t="s">
        <v>880</v>
      </c>
      <c r="B186" s="33" t="s">
        <v>881</v>
      </c>
      <c r="C186" s="32" t="s">
        <v>793</v>
      </c>
      <c r="D186" s="32" t="s">
        <v>794</v>
      </c>
      <c r="E186" s="32"/>
      <c r="F186" s="32"/>
      <c r="G186" s="36"/>
      <c r="H186" s="32" t="s">
        <v>37</v>
      </c>
      <c r="I186" s="36"/>
      <c r="J186" s="32" t="s">
        <v>882</v>
      </c>
      <c r="K186" s="34" t="s">
        <v>39</v>
      </c>
      <c r="L186" s="34" t="s">
        <v>883</v>
      </c>
      <c r="M186" s="36"/>
      <c r="N186" s="36"/>
      <c r="O186" s="36"/>
      <c r="P186" s="36"/>
      <c r="Q186" s="36"/>
      <c r="R186" s="36"/>
      <c r="S186" s="50" t="str">
        <f>HYPERLINK("http://www.serenacapital.com/files/news/2013-09-23-CFnews%20-%20Levee%20de%20fonds.pdf","€100m - Serena II")</f>
        <v>€100m - Serena II</v>
      </c>
      <c r="T186" s="36"/>
      <c r="U186" s="36"/>
      <c r="V186" s="36"/>
      <c r="W186" s="36"/>
      <c r="X186" s="36"/>
      <c r="Y186" s="36"/>
      <c r="Z186" s="43"/>
    </row>
    <row r="187">
      <c r="A187" s="32" t="s">
        <v>884</v>
      </c>
      <c r="B187" s="33" t="s">
        <v>885</v>
      </c>
      <c r="C187" s="32" t="s">
        <v>793</v>
      </c>
      <c r="D187" s="32" t="s">
        <v>794</v>
      </c>
      <c r="E187" s="32"/>
      <c r="F187" s="32" t="s">
        <v>33</v>
      </c>
      <c r="G187" s="32" t="s">
        <v>35</v>
      </c>
      <c r="H187" s="32" t="s">
        <v>37</v>
      </c>
      <c r="I187" s="32" t="s">
        <v>886</v>
      </c>
      <c r="J187" s="32"/>
      <c r="K187" s="34" t="s">
        <v>39</v>
      </c>
      <c r="L187" s="34" t="s">
        <v>887</v>
      </c>
      <c r="M187" s="36"/>
      <c r="N187" s="36"/>
      <c r="O187" s="36"/>
      <c r="P187" s="36"/>
      <c r="Q187" s="36"/>
      <c r="R187" s="67" t="str">
        <f>HYPERLINK("http://www.jasmincapital.com/New-close-of-Health-for-Life","€100m biotech fund and &amp; €60m tech seed fund")</f>
        <v>€100m biotech fund and &amp; €60m tech seed fund</v>
      </c>
      <c r="S187" s="36"/>
      <c r="T187" s="36"/>
      <c r="U187" s="36"/>
      <c r="V187" s="36"/>
      <c r="W187" s="36"/>
      <c r="X187" s="36"/>
      <c r="Y187" s="36"/>
      <c r="Z187" s="43"/>
    </row>
    <row r="188">
      <c r="A188" s="36" t="s">
        <v>888</v>
      </c>
      <c r="B188" s="33" t="s">
        <v>889</v>
      </c>
      <c r="C188" s="32" t="s">
        <v>793</v>
      </c>
      <c r="D188" s="32" t="s">
        <v>794</v>
      </c>
      <c r="E188" s="32"/>
      <c r="F188" s="32" t="s">
        <v>33</v>
      </c>
      <c r="G188" s="36"/>
      <c r="H188" s="36"/>
      <c r="I188" s="32" t="s">
        <v>890</v>
      </c>
      <c r="J188" s="54" t="s">
        <v>891</v>
      </c>
      <c r="K188" s="34" t="s">
        <v>39</v>
      </c>
      <c r="L188" s="35" t="s">
        <v>892</v>
      </c>
      <c r="M188" s="54"/>
      <c r="N188" s="54"/>
      <c r="O188" s="54"/>
      <c r="P188" s="54"/>
      <c r="Q188" s="54" t="s">
        <v>893</v>
      </c>
      <c r="R188" s="36"/>
      <c r="S188" s="36"/>
      <c r="T188" s="36"/>
      <c r="U188" s="36"/>
      <c r="V188" s="36"/>
      <c r="W188" s="36"/>
      <c r="X188" s="36"/>
      <c r="Y188" s="36"/>
      <c r="Z188" s="43"/>
    </row>
    <row r="189">
      <c r="A189" s="39" t="s">
        <v>894</v>
      </c>
      <c r="B189" s="33" t="s">
        <v>895</v>
      </c>
      <c r="C189" s="39" t="s">
        <v>896</v>
      </c>
      <c r="D189" s="39" t="s">
        <v>897</v>
      </c>
      <c r="E189" s="39" t="s">
        <v>898</v>
      </c>
      <c r="F189" s="39" t="s">
        <v>33</v>
      </c>
      <c r="G189" s="39" t="s">
        <v>35</v>
      </c>
      <c r="H189" s="40"/>
      <c r="I189" s="39" t="s">
        <v>899</v>
      </c>
      <c r="J189" s="39" t="s">
        <v>900</v>
      </c>
      <c r="K189" s="39" t="s">
        <v>901</v>
      </c>
      <c r="L189" s="45"/>
      <c r="M189" s="40"/>
      <c r="N189" s="40"/>
      <c r="O189" s="40"/>
      <c r="P189" s="40"/>
      <c r="Q189" s="40"/>
      <c r="R189" s="40"/>
      <c r="S189" s="40"/>
      <c r="T189" s="40"/>
      <c r="U189" s="40"/>
      <c r="V189" s="40"/>
      <c r="W189" s="40"/>
      <c r="X189" s="40"/>
      <c r="Y189" s="40"/>
      <c r="Z189" s="42"/>
    </row>
    <row r="190">
      <c r="A190" s="46" t="s">
        <v>902</v>
      </c>
      <c r="B190" s="33" t="s">
        <v>903</v>
      </c>
      <c r="C190" s="46" t="s">
        <v>904</v>
      </c>
      <c r="D190" s="46" t="s">
        <v>905</v>
      </c>
      <c r="E190" s="46"/>
      <c r="F190" s="46"/>
      <c r="G190" s="46" t="s">
        <v>35</v>
      </c>
      <c r="H190" s="46" t="s">
        <v>37</v>
      </c>
      <c r="I190" s="46" t="s">
        <v>906</v>
      </c>
      <c r="J190" s="46" t="s">
        <v>907</v>
      </c>
      <c r="K190" s="46" t="s">
        <v>39</v>
      </c>
      <c r="L190" s="46" t="s">
        <v>908</v>
      </c>
      <c r="M190" s="45"/>
      <c r="N190" s="45"/>
      <c r="O190" s="45"/>
      <c r="P190" s="45"/>
      <c r="Q190" s="45"/>
      <c r="R190" s="45"/>
      <c r="S190" s="45"/>
      <c r="T190" s="46" t="s">
        <v>909</v>
      </c>
      <c r="U190" s="36"/>
      <c r="V190" s="36"/>
      <c r="W190" s="36"/>
      <c r="X190" s="36"/>
      <c r="Y190" s="36"/>
      <c r="Z190" s="43"/>
    </row>
    <row r="191">
      <c r="A191" s="36" t="s">
        <v>910</v>
      </c>
      <c r="B191" s="33" t="s">
        <v>911</v>
      </c>
      <c r="C191" s="32" t="s">
        <v>912</v>
      </c>
      <c r="D191" s="32" t="s">
        <v>913</v>
      </c>
      <c r="E191" s="32"/>
      <c r="F191" s="32" t="s">
        <v>33</v>
      </c>
      <c r="G191" s="32" t="s">
        <v>35</v>
      </c>
      <c r="H191" s="32" t="s">
        <v>37</v>
      </c>
      <c r="I191" s="32" t="s">
        <v>914</v>
      </c>
      <c r="J191" s="36"/>
      <c r="K191" s="34" t="s">
        <v>39</v>
      </c>
      <c r="L191" s="34" t="s">
        <v>915</v>
      </c>
      <c r="M191" s="36"/>
      <c r="N191" s="36"/>
      <c r="O191" s="36"/>
      <c r="P191" s="36"/>
      <c r="Q191" s="36"/>
      <c r="R191" s="36"/>
      <c r="S191" s="36"/>
      <c r="T191" s="36"/>
      <c r="U191" s="36"/>
      <c r="V191" s="36"/>
      <c r="W191" s="36"/>
      <c r="X191" s="36"/>
      <c r="Y191" s="36"/>
      <c r="Z191" s="43"/>
    </row>
    <row r="192">
      <c r="A192" s="36" t="s">
        <v>916</v>
      </c>
      <c r="B192" s="33" t="s">
        <v>917</v>
      </c>
      <c r="C192" s="32" t="s">
        <v>918</v>
      </c>
      <c r="D192" s="32" t="s">
        <v>919</v>
      </c>
      <c r="E192" s="36"/>
      <c r="F192" s="36" t="s">
        <v>33</v>
      </c>
      <c r="G192" s="36" t="s">
        <v>35</v>
      </c>
      <c r="H192" s="36"/>
      <c r="I192" s="32" t="s">
        <v>920</v>
      </c>
      <c r="J192" s="36"/>
      <c r="K192" s="34" t="s">
        <v>39</v>
      </c>
      <c r="L192" s="34" t="s">
        <v>921</v>
      </c>
      <c r="M192" s="36"/>
      <c r="N192" s="36"/>
      <c r="O192" s="36"/>
      <c r="P192" s="36"/>
      <c r="Q192" s="36"/>
      <c r="R192" s="36"/>
      <c r="S192" s="36"/>
      <c r="T192" s="50" t="str">
        <f>HYPERLINK("http://www.rudebaguette.com/2012/10/31/360-capital-new-fund/","€75m - 360° Capital Partners 2011, had €60m first close")</f>
        <v>€75m - 360° Capital Partners 2011, had €60m first close</v>
      </c>
      <c r="U192" s="36"/>
      <c r="V192" s="36"/>
      <c r="W192" s="36"/>
      <c r="X192" s="36"/>
      <c r="Y192" s="32" t="s">
        <v>922</v>
      </c>
      <c r="Z192" s="43"/>
    </row>
    <row r="193">
      <c r="A193" s="41" t="s">
        <v>923</v>
      </c>
      <c r="B193" s="33" t="s">
        <v>924</v>
      </c>
      <c r="C193" s="41" t="s">
        <v>925</v>
      </c>
      <c r="D193" s="41" t="s">
        <v>926</v>
      </c>
      <c r="E193" s="41"/>
      <c r="F193" s="41" t="s">
        <v>33</v>
      </c>
      <c r="G193" s="41" t="s">
        <v>35</v>
      </c>
      <c r="H193" s="45"/>
      <c r="I193" s="41" t="s">
        <v>926</v>
      </c>
      <c r="J193" s="45"/>
      <c r="K193" s="41" t="s">
        <v>39</v>
      </c>
      <c r="L193" s="41" t="s">
        <v>927</v>
      </c>
      <c r="M193" s="45"/>
      <c r="N193" s="45"/>
      <c r="O193" s="45"/>
      <c r="P193" s="45"/>
      <c r="Q193" s="45"/>
      <c r="R193" s="41" t="s">
        <v>928</v>
      </c>
      <c r="S193" s="45"/>
      <c r="T193" s="45"/>
      <c r="U193" s="45"/>
      <c r="V193" s="45"/>
      <c r="W193" s="41" t="s">
        <v>929</v>
      </c>
      <c r="X193" s="45"/>
      <c r="Y193" s="45"/>
      <c r="Z193" s="48"/>
    </row>
    <row r="194">
      <c r="A194" s="36" t="s">
        <v>930</v>
      </c>
      <c r="B194" s="33" t="s">
        <v>931</v>
      </c>
      <c r="C194" s="36" t="s">
        <v>932</v>
      </c>
      <c r="D194" s="36" t="s">
        <v>25</v>
      </c>
      <c r="E194" s="36"/>
      <c r="F194" s="36"/>
      <c r="G194" s="32" t="s">
        <v>35</v>
      </c>
      <c r="H194" s="32" t="s">
        <v>37</v>
      </c>
      <c r="I194" s="32" t="s">
        <v>460</v>
      </c>
      <c r="J194" s="32" t="s">
        <v>933</v>
      </c>
      <c r="K194" s="34" t="s">
        <v>39</v>
      </c>
      <c r="L194" s="34" t="s">
        <v>934</v>
      </c>
      <c r="M194" s="36"/>
      <c r="N194" s="36"/>
      <c r="O194" s="36"/>
      <c r="P194" s="36"/>
      <c r="Q194" s="36"/>
      <c r="R194" s="50" t="str">
        <f>HYPERLINK("http://www.pehub.com/2014/01/acton-capital-partners-garners-over-110-mln-for-second-fund/","EUR 170m (first close $110m - Heureka Growth Fund II")</f>
        <v>EUR 170m (first close $110m - Heureka Growth Fund II</v>
      </c>
      <c r="S194" s="36"/>
      <c r="T194" s="36"/>
      <c r="U194" s="36"/>
      <c r="V194" s="36"/>
      <c r="W194" s="36"/>
      <c r="X194" s="36"/>
      <c r="Y194" s="36"/>
      <c r="Z194" s="43"/>
    </row>
    <row r="195">
      <c r="A195" s="38" t="s">
        <v>935</v>
      </c>
      <c r="B195" s="33" t="s">
        <v>936</v>
      </c>
      <c r="C195" s="38" t="s">
        <v>937</v>
      </c>
      <c r="D195" s="38" t="s">
        <v>25</v>
      </c>
      <c r="E195" s="40"/>
      <c r="F195" s="40"/>
      <c r="G195" s="38" t="s">
        <v>35</v>
      </c>
      <c r="H195" s="38" t="s">
        <v>37</v>
      </c>
      <c r="I195" s="38" t="s">
        <v>212</v>
      </c>
      <c r="J195" s="46" t="s">
        <v>938</v>
      </c>
      <c r="K195" s="38" t="s">
        <v>236</v>
      </c>
      <c r="L195" s="41" t="s">
        <v>939</v>
      </c>
      <c r="M195" s="40"/>
      <c r="N195" s="40"/>
      <c r="O195" s="40"/>
      <c r="P195" s="40"/>
      <c r="Q195" s="40"/>
      <c r="R195" s="40"/>
      <c r="S195" s="40"/>
      <c r="T195" s="40"/>
      <c r="U195" s="40"/>
      <c r="V195" s="40"/>
      <c r="W195" s="40"/>
      <c r="X195" s="40"/>
      <c r="Y195" s="40"/>
      <c r="Z195" s="42"/>
    </row>
    <row r="196">
      <c r="A196" s="65" t="s">
        <v>940</v>
      </c>
      <c r="B196" s="33" t="s">
        <v>941</v>
      </c>
      <c r="C196" s="38" t="s">
        <v>932</v>
      </c>
      <c r="D196" s="38" t="s">
        <v>25</v>
      </c>
      <c r="E196" s="40"/>
      <c r="F196" s="40"/>
      <c r="G196" s="40"/>
      <c r="H196" s="38" t="s">
        <v>37</v>
      </c>
      <c r="I196" s="38" t="s">
        <v>212</v>
      </c>
      <c r="J196" s="79" t="s">
        <v>942</v>
      </c>
      <c r="K196" s="38" t="s">
        <v>43</v>
      </c>
      <c r="L196" s="41" t="s">
        <v>943</v>
      </c>
      <c r="M196" s="40"/>
      <c r="N196" s="40"/>
      <c r="O196" s="40"/>
      <c r="P196" s="40"/>
      <c r="Q196" s="40"/>
      <c r="R196" s="40"/>
      <c r="S196" s="40"/>
      <c r="T196" s="40"/>
      <c r="U196" s="40"/>
      <c r="V196" s="40"/>
      <c r="W196" s="40"/>
      <c r="X196" s="40"/>
      <c r="Y196" s="40"/>
      <c r="Z196" s="42"/>
    </row>
    <row r="197">
      <c r="A197" s="65" t="s">
        <v>944</v>
      </c>
      <c r="B197" s="33" t="s">
        <v>945</v>
      </c>
      <c r="C197" s="32" t="s">
        <v>932</v>
      </c>
      <c r="D197" s="32" t="s">
        <v>25</v>
      </c>
      <c r="E197" s="32"/>
      <c r="F197" s="32"/>
      <c r="G197" s="32" t="s">
        <v>35</v>
      </c>
      <c r="H197" s="32" t="s">
        <v>37</v>
      </c>
      <c r="I197" s="38" t="s">
        <v>946</v>
      </c>
      <c r="J197" s="52" t="s">
        <v>947</v>
      </c>
      <c r="K197" s="34" t="s">
        <v>39</v>
      </c>
      <c r="L197" s="41" t="s">
        <v>948</v>
      </c>
      <c r="M197" s="32"/>
      <c r="N197" s="32"/>
      <c r="O197" s="32"/>
      <c r="P197" s="52" t="s">
        <v>949</v>
      </c>
      <c r="Q197" s="36"/>
      <c r="R197" s="36"/>
      <c r="S197" s="36"/>
      <c r="T197" s="36"/>
      <c r="U197" s="36"/>
      <c r="V197" s="36"/>
      <c r="W197" s="36"/>
      <c r="X197" s="36"/>
      <c r="Y197" s="36"/>
      <c r="Z197" s="43"/>
    </row>
    <row r="198">
      <c r="A198" s="32" t="s">
        <v>950</v>
      </c>
      <c r="B198" s="33" t="s">
        <v>951</v>
      </c>
      <c r="C198" s="36" t="s">
        <v>24</v>
      </c>
      <c r="D198" s="36" t="s">
        <v>25</v>
      </c>
      <c r="E198" s="36"/>
      <c r="F198" s="36" t="s">
        <v>33</v>
      </c>
      <c r="G198" s="36"/>
      <c r="H198" s="36"/>
      <c r="I198" s="36"/>
      <c r="J198" s="36"/>
      <c r="K198" s="34" t="s">
        <v>39</v>
      </c>
      <c r="L198" s="34" t="s">
        <v>952</v>
      </c>
      <c r="M198" s="36"/>
      <c r="N198" s="36"/>
      <c r="O198" s="36"/>
      <c r="P198" s="36"/>
      <c r="Q198" s="36"/>
      <c r="R198" s="36"/>
      <c r="S198" s="36"/>
      <c r="T198" s="36"/>
      <c r="U198" s="36"/>
      <c r="V198" s="36"/>
      <c r="W198" s="36"/>
      <c r="X198" s="36"/>
      <c r="Y198" s="36"/>
      <c r="Z198" s="43"/>
    </row>
    <row r="199">
      <c r="A199" s="32" t="s">
        <v>953</v>
      </c>
      <c r="B199" s="33" t="s">
        <v>954</v>
      </c>
      <c r="C199" s="32" t="s">
        <v>24</v>
      </c>
      <c r="D199" s="32" t="s">
        <v>25</v>
      </c>
      <c r="E199" s="32"/>
      <c r="F199" s="32" t="s">
        <v>33</v>
      </c>
      <c r="G199" s="36"/>
      <c r="H199" s="36"/>
      <c r="I199" s="36"/>
      <c r="J199" s="36"/>
      <c r="K199" s="34" t="s">
        <v>39</v>
      </c>
      <c r="L199" s="34" t="s">
        <v>955</v>
      </c>
      <c r="M199" s="36"/>
      <c r="N199" s="36"/>
      <c r="O199" s="36"/>
      <c r="P199" s="36"/>
      <c r="Q199" s="36"/>
      <c r="R199" s="36"/>
      <c r="S199" s="36"/>
      <c r="T199" s="36"/>
      <c r="U199" s="36"/>
      <c r="V199" s="36"/>
      <c r="W199" s="36"/>
      <c r="X199" s="36"/>
      <c r="Y199" s="36"/>
      <c r="Z199" s="43"/>
    </row>
    <row r="200">
      <c r="A200" s="38" t="s">
        <v>956</v>
      </c>
      <c r="B200" s="33" t="s">
        <v>957</v>
      </c>
      <c r="C200" s="38" t="s">
        <v>24</v>
      </c>
      <c r="D200" s="38" t="s">
        <v>25</v>
      </c>
      <c r="E200" s="55" t="s">
        <v>898</v>
      </c>
      <c r="F200" s="32" t="s">
        <v>33</v>
      </c>
      <c r="G200" s="36"/>
      <c r="H200" s="36"/>
      <c r="I200" s="36"/>
      <c r="J200" s="32" t="s">
        <v>958</v>
      </c>
      <c r="K200" s="34" t="s">
        <v>39</v>
      </c>
      <c r="L200" s="35"/>
      <c r="M200" s="36"/>
      <c r="N200" s="36"/>
      <c r="O200" s="36"/>
      <c r="P200" s="36"/>
      <c r="Q200" s="36"/>
      <c r="R200" s="36"/>
      <c r="S200" s="36"/>
      <c r="T200" s="36"/>
      <c r="U200" s="36"/>
      <c r="V200" s="36"/>
      <c r="W200" s="36"/>
      <c r="X200" s="36"/>
      <c r="Y200" s="36"/>
      <c r="Z200" s="43"/>
    </row>
    <row r="201">
      <c r="A201" s="36" t="s">
        <v>959</v>
      </c>
      <c r="B201" s="33" t="s">
        <v>960</v>
      </c>
      <c r="C201" s="32" t="s">
        <v>961</v>
      </c>
      <c r="D201" s="32" t="s">
        <v>25</v>
      </c>
      <c r="E201" s="36"/>
      <c r="F201" s="36"/>
      <c r="G201" s="36"/>
      <c r="H201" s="36"/>
      <c r="I201" s="36"/>
      <c r="J201" s="36"/>
      <c r="K201" s="36"/>
      <c r="L201" s="36" t="s">
        <v>962</v>
      </c>
      <c r="M201" s="36"/>
      <c r="N201" s="36"/>
      <c r="O201" s="36"/>
      <c r="P201" s="36"/>
      <c r="Q201" s="36"/>
      <c r="R201" s="36"/>
      <c r="S201" s="36"/>
      <c r="T201" s="36"/>
      <c r="U201" s="36"/>
      <c r="V201" s="36"/>
      <c r="W201" s="36"/>
      <c r="X201" s="36"/>
      <c r="Y201" s="36"/>
      <c r="Z201" s="43"/>
    </row>
    <row r="202">
      <c r="A202" s="65" t="s">
        <v>963</v>
      </c>
      <c r="B202" s="33" t="s">
        <v>964</v>
      </c>
      <c r="C202" s="32" t="s">
        <v>965</v>
      </c>
      <c r="D202" s="32" t="s">
        <v>25</v>
      </c>
      <c r="E202" s="36"/>
      <c r="F202" s="36"/>
      <c r="G202" s="32" t="s">
        <v>35</v>
      </c>
      <c r="H202" s="32" t="s">
        <v>37</v>
      </c>
      <c r="I202" s="32" t="s">
        <v>966</v>
      </c>
      <c r="J202" s="32" t="s">
        <v>967</v>
      </c>
      <c r="K202" s="34" t="s">
        <v>39</v>
      </c>
      <c r="L202" s="41" t="s">
        <v>968</v>
      </c>
      <c r="M202" s="36"/>
      <c r="N202" s="36"/>
      <c r="O202" s="36"/>
      <c r="P202" s="36"/>
      <c r="Q202" s="36"/>
      <c r="R202" s="36"/>
      <c r="S202" s="36"/>
      <c r="T202" s="36"/>
      <c r="U202" s="36"/>
      <c r="V202" s="36"/>
      <c r="W202" s="36"/>
      <c r="X202" s="36"/>
      <c r="Y202" s="36"/>
      <c r="Z202" s="43"/>
    </row>
    <row r="203">
      <c r="A203" s="46" t="s">
        <v>969</v>
      </c>
      <c r="B203" s="33" t="s">
        <v>970</v>
      </c>
      <c r="C203" s="46" t="s">
        <v>971</v>
      </c>
      <c r="D203" s="46" t="s">
        <v>25</v>
      </c>
      <c r="E203" s="46"/>
      <c r="F203" s="46" t="s">
        <v>33</v>
      </c>
      <c r="G203" s="46" t="s">
        <v>35</v>
      </c>
      <c r="H203" s="45"/>
      <c r="I203" s="46" t="s">
        <v>972</v>
      </c>
      <c r="J203" s="46" t="s">
        <v>973</v>
      </c>
      <c r="K203" s="46" t="s">
        <v>39</v>
      </c>
      <c r="L203" s="46" t="s">
        <v>974</v>
      </c>
      <c r="M203" s="45"/>
      <c r="N203" s="45"/>
      <c r="O203" s="45"/>
      <c r="P203" s="45"/>
      <c r="Q203" s="45"/>
      <c r="R203" s="45"/>
      <c r="S203" s="45"/>
      <c r="T203" s="45"/>
      <c r="U203" s="45"/>
      <c r="V203" s="45"/>
      <c r="W203" s="45"/>
      <c r="X203" s="45"/>
      <c r="Y203" s="45"/>
      <c r="Z203" s="48"/>
    </row>
    <row r="204">
      <c r="A204" s="36" t="s">
        <v>975</v>
      </c>
      <c r="B204" s="33" t="s">
        <v>976</v>
      </c>
      <c r="C204" s="69" t="s">
        <v>24</v>
      </c>
      <c r="D204" s="69" t="s">
        <v>25</v>
      </c>
      <c r="E204" s="36"/>
      <c r="F204" s="36" t="s">
        <v>33</v>
      </c>
      <c r="G204" s="36"/>
      <c r="H204" s="36"/>
      <c r="I204" s="36"/>
      <c r="J204" s="36"/>
      <c r="K204" s="34" t="s">
        <v>41</v>
      </c>
      <c r="L204" s="35"/>
      <c r="M204" s="36"/>
      <c r="N204" s="36"/>
      <c r="O204" s="36"/>
      <c r="P204" s="36"/>
      <c r="Q204" s="36"/>
      <c r="R204" s="36"/>
      <c r="S204" s="36"/>
      <c r="T204" s="36"/>
      <c r="U204" s="36"/>
      <c r="V204" s="36"/>
      <c r="W204" s="36"/>
      <c r="X204" s="36"/>
      <c r="Y204" s="36"/>
      <c r="Z204" s="43"/>
    </row>
    <row r="205">
      <c r="A205" s="41" t="s">
        <v>977</v>
      </c>
      <c r="B205" s="33" t="s">
        <v>978</v>
      </c>
      <c r="C205" s="41" t="s">
        <v>24</v>
      </c>
      <c r="D205" s="41" t="s">
        <v>25</v>
      </c>
      <c r="E205" s="41"/>
      <c r="F205" s="41" t="s">
        <v>33</v>
      </c>
      <c r="G205" s="41" t="s">
        <v>35</v>
      </c>
      <c r="H205" s="45"/>
      <c r="I205" s="41" t="s">
        <v>92</v>
      </c>
      <c r="J205" s="41" t="s">
        <v>979</v>
      </c>
      <c r="K205" s="41" t="s">
        <v>39</v>
      </c>
      <c r="L205" s="75" t="s">
        <v>980</v>
      </c>
      <c r="M205" s="41"/>
      <c r="N205" s="41"/>
      <c r="O205" s="41"/>
      <c r="P205" s="41" t="s">
        <v>981</v>
      </c>
      <c r="Q205" s="45"/>
      <c r="R205" s="45"/>
      <c r="S205" s="45"/>
      <c r="T205" s="45"/>
      <c r="U205" s="45"/>
      <c r="V205" s="45"/>
      <c r="W205" s="45"/>
      <c r="X205" s="45"/>
      <c r="Y205" s="45"/>
      <c r="Z205" s="48"/>
    </row>
    <row r="206">
      <c r="A206" s="36" t="s">
        <v>982</v>
      </c>
      <c r="B206" s="33" t="s">
        <v>983</v>
      </c>
      <c r="C206" s="32" t="s">
        <v>984</v>
      </c>
      <c r="D206" s="36" t="s">
        <v>25</v>
      </c>
      <c r="E206" s="36"/>
      <c r="F206" s="36"/>
      <c r="G206" s="32" t="s">
        <v>35</v>
      </c>
      <c r="H206" s="36"/>
      <c r="I206" s="36"/>
      <c r="J206" s="36"/>
      <c r="K206" s="34" t="s">
        <v>39</v>
      </c>
      <c r="L206" s="35" t="s">
        <v>985</v>
      </c>
      <c r="M206" s="36"/>
      <c r="N206" s="36"/>
      <c r="O206" s="36"/>
      <c r="P206" s="36"/>
      <c r="Q206" s="36"/>
      <c r="R206" s="36"/>
      <c r="S206" s="50" t="str">
        <f>HYPERLINK("http://capnamic.de/en/2013/02/wir-sind-capnamic-ventures/","€?m - First Fund")</f>
        <v>€?m - First Fund</v>
      </c>
      <c r="T206" s="36"/>
      <c r="U206" s="36"/>
      <c r="V206" s="36"/>
      <c r="W206" s="36"/>
      <c r="X206" s="36"/>
      <c r="Y206" s="36"/>
      <c r="Z206" s="43"/>
    </row>
    <row r="207">
      <c r="A207" s="32" t="s">
        <v>986</v>
      </c>
      <c r="B207" s="33" t="s">
        <v>987</v>
      </c>
      <c r="C207" s="46" t="s">
        <v>24</v>
      </c>
      <c r="D207" s="46" t="s">
        <v>25</v>
      </c>
      <c r="E207" s="32"/>
      <c r="F207" s="32" t="s">
        <v>33</v>
      </c>
      <c r="G207" s="32"/>
      <c r="H207" s="36"/>
      <c r="I207" s="32" t="s">
        <v>988</v>
      </c>
      <c r="J207" s="36"/>
      <c r="K207" s="32" t="s">
        <v>39</v>
      </c>
      <c r="L207" s="32" t="s">
        <v>989</v>
      </c>
      <c r="M207" s="36"/>
      <c r="N207" s="36"/>
      <c r="O207" s="36"/>
      <c r="P207" s="36"/>
      <c r="Q207" s="36"/>
      <c r="R207" s="36"/>
      <c r="S207" s="36"/>
      <c r="T207" s="36"/>
      <c r="U207" s="36"/>
      <c r="V207" s="36"/>
      <c r="W207" s="36"/>
      <c r="X207" s="36"/>
      <c r="Y207" s="36"/>
      <c r="Z207" s="43"/>
    </row>
    <row r="208">
      <c r="A208" s="40" t="s">
        <v>990</v>
      </c>
      <c r="B208" s="33" t="s">
        <v>991</v>
      </c>
      <c r="C208" s="40" t="s">
        <v>24</v>
      </c>
      <c r="D208" s="40" t="s">
        <v>25</v>
      </c>
      <c r="E208" s="39"/>
      <c r="F208" s="39" t="s">
        <v>33</v>
      </c>
      <c r="G208" s="39" t="s">
        <v>35</v>
      </c>
      <c r="H208" s="40"/>
      <c r="I208" s="41" t="s">
        <v>992</v>
      </c>
      <c r="J208" s="41" t="s">
        <v>993</v>
      </c>
      <c r="K208" s="39" t="s">
        <v>39</v>
      </c>
      <c r="L208" s="41" t="s">
        <v>994</v>
      </c>
      <c r="M208" s="39"/>
      <c r="N208" s="39"/>
      <c r="O208" s="39"/>
      <c r="P208" s="39" t="s">
        <v>995</v>
      </c>
      <c r="Q208" s="40"/>
      <c r="R208" s="40"/>
      <c r="S208" s="39" t="s">
        <v>996</v>
      </c>
      <c r="T208" s="40"/>
      <c r="U208" s="40"/>
      <c r="V208" s="40"/>
      <c r="W208" s="40"/>
      <c r="X208" s="40"/>
      <c r="Y208" s="40"/>
      <c r="Z208" s="42"/>
    </row>
    <row r="209">
      <c r="A209" s="36" t="s">
        <v>997</v>
      </c>
      <c r="B209" s="33" t="s">
        <v>998</v>
      </c>
      <c r="C209" s="46" t="s">
        <v>932</v>
      </c>
      <c r="D209" s="41" t="s">
        <v>25</v>
      </c>
      <c r="E209" s="36"/>
      <c r="F209" s="36"/>
      <c r="G209" s="32" t="s">
        <v>35</v>
      </c>
      <c r="H209" s="32" t="s">
        <v>37</v>
      </c>
      <c r="I209" s="32" t="s">
        <v>999</v>
      </c>
      <c r="J209" s="36"/>
      <c r="K209" s="32" t="s">
        <v>39</v>
      </c>
      <c r="L209" s="36" t="s">
        <v>1000</v>
      </c>
      <c r="M209" s="36"/>
      <c r="N209" s="36"/>
      <c r="O209" s="36"/>
      <c r="P209" s="36"/>
      <c r="Q209" s="36"/>
      <c r="R209" s="36"/>
      <c r="S209" s="36"/>
      <c r="T209" s="36"/>
      <c r="U209" s="36"/>
      <c r="V209" s="36"/>
      <c r="W209" s="36"/>
      <c r="X209" s="36"/>
      <c r="Y209" s="36"/>
      <c r="Z209" s="43"/>
    </row>
    <row r="210">
      <c r="A210" s="39" t="s">
        <v>1001</v>
      </c>
      <c r="B210" s="33" t="s">
        <v>1002</v>
      </c>
      <c r="C210" s="38" t="s">
        <v>1003</v>
      </c>
      <c r="D210" s="39" t="s">
        <v>25</v>
      </c>
      <c r="E210" s="40"/>
      <c r="F210" s="40"/>
      <c r="G210" s="39" t="s">
        <v>35</v>
      </c>
      <c r="H210" s="39" t="s">
        <v>37</v>
      </c>
      <c r="I210" s="38" t="s">
        <v>1004</v>
      </c>
      <c r="J210" s="40"/>
      <c r="K210" s="39" t="s">
        <v>39</v>
      </c>
      <c r="L210" s="41" t="s">
        <v>1005</v>
      </c>
      <c r="M210" s="40"/>
      <c r="N210" s="40"/>
      <c r="O210" s="40"/>
      <c r="P210" s="40"/>
      <c r="Q210" s="40"/>
      <c r="R210" s="40"/>
      <c r="S210" s="40"/>
      <c r="T210" s="40"/>
      <c r="U210" s="40"/>
      <c r="V210" s="40"/>
      <c r="W210" s="40"/>
      <c r="X210" s="40"/>
      <c r="Y210" s="40"/>
      <c r="Z210" s="42"/>
    </row>
    <row r="211">
      <c r="A211" s="32" t="s">
        <v>1006</v>
      </c>
      <c r="B211" s="33" t="s">
        <v>1007</v>
      </c>
      <c r="C211" s="52" t="s">
        <v>1008</v>
      </c>
      <c r="D211" s="52" t="s">
        <v>25</v>
      </c>
      <c r="E211" s="52" t="s">
        <v>26</v>
      </c>
      <c r="F211" s="52" t="s">
        <v>33</v>
      </c>
      <c r="G211" s="36"/>
      <c r="H211" s="36"/>
      <c r="I211" s="52" t="s">
        <v>1009</v>
      </c>
      <c r="J211" s="52" t="s">
        <v>1010</v>
      </c>
      <c r="K211" s="52" t="s">
        <v>39</v>
      </c>
      <c r="L211" s="68" t="s">
        <v>1011</v>
      </c>
      <c r="M211" s="36"/>
      <c r="N211" s="36"/>
      <c r="O211" s="36"/>
      <c r="P211" s="36"/>
      <c r="Q211" s="36"/>
      <c r="R211" s="36"/>
      <c r="S211" s="36"/>
      <c r="T211" s="36"/>
      <c r="U211" s="36"/>
      <c r="V211" s="36"/>
      <c r="W211" s="36"/>
      <c r="X211" s="36"/>
      <c r="Y211" s="36"/>
      <c r="Z211" s="43"/>
    </row>
    <row r="212">
      <c r="A212" s="51" t="s">
        <v>1012</v>
      </c>
      <c r="B212" s="33" t="s">
        <v>1013</v>
      </c>
      <c r="C212" s="51" t="s">
        <v>24</v>
      </c>
      <c r="D212" s="51" t="s">
        <v>25</v>
      </c>
      <c r="E212" s="51" t="s">
        <v>27</v>
      </c>
      <c r="F212" s="51" t="s">
        <v>1014</v>
      </c>
      <c r="G212" s="51" t="s">
        <v>1014</v>
      </c>
      <c r="H212" s="51" t="s">
        <v>1014</v>
      </c>
      <c r="I212" s="76" t="s">
        <v>28</v>
      </c>
      <c r="J212" s="76" t="s">
        <v>1015</v>
      </c>
      <c r="K212" s="51" t="s">
        <v>43</v>
      </c>
      <c r="L212" s="76" t="s">
        <v>1016</v>
      </c>
      <c r="M212" s="40"/>
      <c r="N212" s="40"/>
      <c r="O212" s="40"/>
      <c r="P212" s="40"/>
      <c r="Q212" s="40"/>
      <c r="R212" s="40"/>
      <c r="S212" s="40"/>
      <c r="T212" s="40"/>
      <c r="U212" s="40"/>
      <c r="V212" s="40"/>
      <c r="W212" s="40"/>
      <c r="X212" s="40"/>
      <c r="Y212" s="40"/>
      <c r="Z212" s="42"/>
    </row>
    <row r="213">
      <c r="A213" s="32" t="s">
        <v>1017</v>
      </c>
      <c r="B213" s="33" t="s">
        <v>1018</v>
      </c>
      <c r="C213" s="32" t="s">
        <v>24</v>
      </c>
      <c r="D213" s="32" t="s">
        <v>25</v>
      </c>
      <c r="E213" s="32"/>
      <c r="F213" s="32"/>
      <c r="G213" s="32"/>
      <c r="H213" s="36"/>
      <c r="I213" s="36"/>
      <c r="J213" s="36"/>
      <c r="K213" s="34" t="s">
        <v>253</v>
      </c>
      <c r="L213" s="34" t="s">
        <v>1019</v>
      </c>
      <c r="M213" s="36"/>
      <c r="N213" s="36"/>
      <c r="O213" s="36"/>
      <c r="P213" s="36"/>
      <c r="Q213" s="36"/>
      <c r="R213" s="36"/>
      <c r="S213" s="36"/>
      <c r="T213" s="36"/>
      <c r="U213" s="36"/>
      <c r="V213" s="36"/>
      <c r="W213" s="36"/>
      <c r="X213" s="36"/>
      <c r="Y213" s="36"/>
      <c r="Z213" s="43"/>
    </row>
    <row r="214">
      <c r="A214" s="32" t="s">
        <v>1020</v>
      </c>
      <c r="B214" s="33" t="s">
        <v>1021</v>
      </c>
      <c r="C214" s="32" t="s">
        <v>24</v>
      </c>
      <c r="D214" s="32" t="s">
        <v>25</v>
      </c>
      <c r="E214" s="36"/>
      <c r="F214" s="36"/>
      <c r="G214" s="32" t="s">
        <v>35</v>
      </c>
      <c r="H214" s="36"/>
      <c r="I214" s="36"/>
      <c r="J214" s="36"/>
      <c r="K214" s="34" t="s">
        <v>39</v>
      </c>
      <c r="L214" s="35"/>
      <c r="M214" s="80"/>
      <c r="N214" s="80"/>
      <c r="O214" s="80"/>
      <c r="P214" s="80" t="s">
        <v>1022</v>
      </c>
      <c r="Q214" s="36"/>
      <c r="R214" s="36"/>
      <c r="S214" s="36"/>
      <c r="T214" s="36"/>
      <c r="U214" s="36"/>
      <c r="V214" s="36"/>
      <c r="W214" s="36"/>
      <c r="X214" s="36"/>
      <c r="Y214" s="36"/>
      <c r="Z214" s="43"/>
    </row>
    <row r="215">
      <c r="A215" s="32" t="s">
        <v>1023</v>
      </c>
      <c r="B215" s="33" t="s">
        <v>1024</v>
      </c>
      <c r="C215" s="32" t="s">
        <v>1025</v>
      </c>
      <c r="D215" s="32" t="s">
        <v>25</v>
      </c>
      <c r="E215" s="32"/>
      <c r="F215" s="32" t="s">
        <v>33</v>
      </c>
      <c r="G215" s="32" t="s">
        <v>35</v>
      </c>
      <c r="H215" s="32" t="s">
        <v>37</v>
      </c>
      <c r="I215" s="32" t="s">
        <v>1026</v>
      </c>
      <c r="J215" s="32" t="s">
        <v>1027</v>
      </c>
      <c r="K215" s="34" t="s">
        <v>39</v>
      </c>
      <c r="L215" s="34" t="s">
        <v>1028</v>
      </c>
      <c r="M215" s="36"/>
      <c r="N215" s="36"/>
      <c r="O215" s="36"/>
      <c r="P215" s="36"/>
      <c r="Q215" s="36"/>
      <c r="R215" s="36"/>
      <c r="S215" s="36"/>
      <c r="T215" s="36"/>
      <c r="U215" s="67" t="str">
        <f>HYPERLINK("http://www.finsmes.com/2011/04/ecapital-closes-50m-cleantech-fund.html","€50m - Cleantech fund")</f>
        <v>€50m - Cleantech fund</v>
      </c>
      <c r="V215" s="36"/>
      <c r="W215" s="36"/>
      <c r="X215" s="36"/>
      <c r="Y215" s="36"/>
      <c r="Z215" s="43"/>
    </row>
    <row r="216">
      <c r="A216" s="39" t="s">
        <v>1029</v>
      </c>
      <c r="B216" s="33" t="s">
        <v>1030</v>
      </c>
      <c r="C216" s="32" t="s">
        <v>1031</v>
      </c>
      <c r="D216" s="32" t="s">
        <v>25</v>
      </c>
      <c r="E216" s="32"/>
      <c r="F216" s="32" t="s">
        <v>33</v>
      </c>
      <c r="G216" s="36"/>
      <c r="H216" s="36"/>
      <c r="I216" s="32" t="s">
        <v>1032</v>
      </c>
      <c r="J216" s="32" t="s">
        <v>262</v>
      </c>
      <c r="K216" s="34" t="s">
        <v>39</v>
      </c>
      <c r="L216" s="34" t="s">
        <v>1033</v>
      </c>
      <c r="M216" s="36"/>
      <c r="N216" s="36"/>
      <c r="O216" s="36"/>
      <c r="P216" s="36"/>
      <c r="Q216" s="32" t="s">
        <v>697</v>
      </c>
      <c r="R216" s="36"/>
      <c r="S216" s="36"/>
      <c r="T216" s="36"/>
      <c r="U216" s="36"/>
      <c r="V216" s="36"/>
      <c r="W216" s="36"/>
      <c r="X216" s="36"/>
      <c r="Y216" s="36"/>
      <c r="Z216" s="43"/>
    </row>
    <row r="217">
      <c r="A217" s="38" t="s">
        <v>1034</v>
      </c>
      <c r="B217" s="33" t="s">
        <v>1035</v>
      </c>
      <c r="C217" s="32" t="s">
        <v>24</v>
      </c>
      <c r="D217" s="32" t="s">
        <v>25</v>
      </c>
      <c r="E217" s="32"/>
      <c r="F217" s="32" t="s">
        <v>33</v>
      </c>
      <c r="G217" s="32" t="s">
        <v>35</v>
      </c>
      <c r="H217" s="36"/>
      <c r="I217" s="32" t="s">
        <v>92</v>
      </c>
      <c r="J217" s="79" t="s">
        <v>1036</v>
      </c>
      <c r="K217" s="34" t="s">
        <v>39</v>
      </c>
      <c r="L217" s="41" t="s">
        <v>1037</v>
      </c>
      <c r="M217" s="36"/>
      <c r="N217" s="36"/>
      <c r="O217" s="36"/>
      <c r="P217" s="36"/>
      <c r="Q217" s="36"/>
      <c r="R217" s="36"/>
      <c r="S217" s="36"/>
      <c r="T217" s="36"/>
      <c r="U217" s="36"/>
      <c r="V217" s="36"/>
      <c r="W217" s="36"/>
      <c r="X217" s="36"/>
      <c r="Y217" s="36"/>
      <c r="Z217" s="43"/>
    </row>
    <row r="218">
      <c r="A218" s="38" t="s">
        <v>1038</v>
      </c>
      <c r="B218" s="81"/>
      <c r="C218" s="32" t="s">
        <v>1039</v>
      </c>
      <c r="D218" s="32" t="s">
        <v>25</v>
      </c>
      <c r="E218" s="36"/>
      <c r="F218" s="36"/>
      <c r="G218" s="36"/>
      <c r="H218" s="36"/>
      <c r="I218" s="36"/>
      <c r="J218" s="36"/>
      <c r="K218" s="35"/>
      <c r="L218" s="35"/>
      <c r="M218" s="36"/>
      <c r="N218" s="36"/>
      <c r="O218" s="36"/>
      <c r="P218" s="36"/>
      <c r="Q218" s="36"/>
      <c r="R218" s="36"/>
      <c r="S218" s="36"/>
      <c r="T218" s="36"/>
      <c r="U218" s="36"/>
      <c r="V218" s="36"/>
      <c r="W218" s="36"/>
      <c r="X218" s="36"/>
      <c r="Y218" s="36"/>
      <c r="Z218" s="43"/>
    </row>
    <row r="219">
      <c r="A219" s="36" t="s">
        <v>1040</v>
      </c>
      <c r="B219" s="33" t="s">
        <v>1041</v>
      </c>
      <c r="C219" s="36" t="s">
        <v>24</v>
      </c>
      <c r="D219" s="36" t="s">
        <v>25</v>
      </c>
      <c r="E219" s="36"/>
      <c r="F219" s="36" t="s">
        <v>33</v>
      </c>
      <c r="G219" s="32" t="s">
        <v>35</v>
      </c>
      <c r="H219" s="32"/>
      <c r="I219" s="53" t="s">
        <v>1042</v>
      </c>
      <c r="J219" s="32" t="s">
        <v>1043</v>
      </c>
      <c r="K219" s="34" t="s">
        <v>369</v>
      </c>
      <c r="L219" s="34" t="s">
        <v>1044</v>
      </c>
      <c r="M219" s="36"/>
      <c r="N219" s="36"/>
      <c r="O219" s="36"/>
      <c r="P219" s="36"/>
      <c r="Q219" s="36"/>
      <c r="R219" s="36"/>
      <c r="S219" s="36"/>
      <c r="T219" s="36"/>
      <c r="U219" s="36"/>
      <c r="V219" s="36"/>
      <c r="W219" s="36"/>
      <c r="X219" s="36"/>
      <c r="Y219" s="36"/>
      <c r="Z219" s="43"/>
    </row>
    <row r="220">
      <c r="A220" s="36" t="s">
        <v>1045</v>
      </c>
      <c r="B220" s="33" t="s">
        <v>1046</v>
      </c>
      <c r="C220" s="36" t="s">
        <v>1047</v>
      </c>
      <c r="D220" s="32" t="s">
        <v>25</v>
      </c>
      <c r="E220" s="36"/>
      <c r="F220" s="36"/>
      <c r="G220" s="32" t="s">
        <v>35</v>
      </c>
      <c r="H220" s="32" t="s">
        <v>37</v>
      </c>
      <c r="I220" s="36"/>
      <c r="J220" s="36"/>
      <c r="K220" s="34" t="s">
        <v>253</v>
      </c>
      <c r="L220" s="34" t="s">
        <v>1048</v>
      </c>
      <c r="M220" s="36"/>
      <c r="N220" s="36"/>
      <c r="O220" s="36"/>
      <c r="P220" s="36"/>
      <c r="Q220" s="36"/>
      <c r="R220" s="36"/>
      <c r="S220" s="36"/>
      <c r="T220" s="36"/>
      <c r="U220" s="36"/>
      <c r="V220" s="36"/>
      <c r="W220" s="36"/>
      <c r="X220" s="36"/>
      <c r="Y220" s="36"/>
      <c r="Z220" s="43"/>
    </row>
    <row r="221">
      <c r="A221" s="36" t="s">
        <v>1049</v>
      </c>
      <c r="B221" s="33" t="s">
        <v>1050</v>
      </c>
      <c r="C221" s="36" t="s">
        <v>24</v>
      </c>
      <c r="D221" s="36" t="s">
        <v>25</v>
      </c>
      <c r="E221" s="32"/>
      <c r="F221" s="32" t="s">
        <v>33</v>
      </c>
      <c r="G221" s="32"/>
      <c r="H221" s="32" t="s">
        <v>37</v>
      </c>
      <c r="I221" s="36"/>
      <c r="J221" s="32" t="s">
        <v>1051</v>
      </c>
      <c r="K221" s="32" t="s">
        <v>41</v>
      </c>
      <c r="L221" s="32" t="s">
        <v>1052</v>
      </c>
      <c r="M221" s="36"/>
      <c r="N221" s="36"/>
      <c r="O221" s="36"/>
      <c r="P221" s="36"/>
      <c r="Q221" s="36"/>
      <c r="R221" s="36"/>
      <c r="S221" s="36"/>
      <c r="T221" s="36"/>
      <c r="U221" s="36"/>
      <c r="V221" s="36"/>
      <c r="W221" s="36"/>
      <c r="X221" s="45"/>
      <c r="Y221" s="45"/>
      <c r="Z221" s="43"/>
    </row>
    <row r="222">
      <c r="A222" s="32" t="s">
        <v>1053</v>
      </c>
      <c r="B222" s="33" t="s">
        <v>1054</v>
      </c>
      <c r="C222" s="32" t="s">
        <v>24</v>
      </c>
      <c r="D222" s="32" t="s">
        <v>25</v>
      </c>
      <c r="E222" s="32"/>
      <c r="F222" s="32" t="s">
        <v>33</v>
      </c>
      <c r="G222" s="36"/>
      <c r="H222" s="36"/>
      <c r="I222" s="32" t="s">
        <v>1055</v>
      </c>
      <c r="J222" s="36"/>
      <c r="K222" s="34" t="s">
        <v>253</v>
      </c>
      <c r="L222" s="34" t="s">
        <v>1056</v>
      </c>
      <c r="M222" s="36"/>
      <c r="N222" s="36"/>
      <c r="O222" s="36"/>
      <c r="P222" s="36"/>
      <c r="Q222" s="36"/>
      <c r="R222" s="36"/>
      <c r="S222" s="36"/>
      <c r="T222" s="36"/>
      <c r="U222" s="36"/>
      <c r="V222" s="36"/>
      <c r="W222" s="36"/>
      <c r="X222" s="36"/>
      <c r="Y222" s="36"/>
      <c r="Z222" s="43"/>
    </row>
    <row r="223">
      <c r="A223" s="32" t="s">
        <v>1057</v>
      </c>
      <c r="B223" s="33" t="s">
        <v>1058</v>
      </c>
      <c r="C223" s="36" t="s">
        <v>1039</v>
      </c>
      <c r="D223" s="36" t="s">
        <v>25</v>
      </c>
      <c r="E223" s="36"/>
      <c r="F223" s="36" t="s">
        <v>33</v>
      </c>
      <c r="G223" s="36"/>
      <c r="H223" s="36"/>
      <c r="I223" s="36" t="s">
        <v>1059</v>
      </c>
      <c r="J223" s="36"/>
      <c r="K223" s="34" t="s">
        <v>39</v>
      </c>
      <c r="L223" s="34" t="s">
        <v>1060</v>
      </c>
      <c r="M223" s="36"/>
      <c r="N223" s="36"/>
      <c r="O223" s="36"/>
      <c r="P223" s="36"/>
      <c r="Q223" s="36"/>
      <c r="R223" s="36"/>
      <c r="S223" s="36"/>
      <c r="T223" s="36"/>
      <c r="U223" s="50" t="str">
        <f>HYPERLINK("http://www.high-tech-gruenderfonds.de/","€293m - High-Tech Gruenderfonds II")</f>
        <v>€293m - High-Tech Gruenderfonds II</v>
      </c>
      <c r="V223" s="36"/>
      <c r="W223" s="36"/>
      <c r="X223" s="36"/>
      <c r="Y223" s="36"/>
      <c r="Z223" s="43"/>
    </row>
    <row r="224">
      <c r="A224" s="36" t="s">
        <v>1061</v>
      </c>
      <c r="B224" s="33" t="s">
        <v>1062</v>
      </c>
      <c r="C224" s="32" t="s">
        <v>1063</v>
      </c>
      <c r="D224" s="32" t="s">
        <v>25</v>
      </c>
      <c r="E224" s="32"/>
      <c r="F224" s="32" t="s">
        <v>33</v>
      </c>
      <c r="G224" s="36" t="s">
        <v>35</v>
      </c>
      <c r="H224" s="36" t="s">
        <v>37</v>
      </c>
      <c r="I224" s="32" t="s">
        <v>1064</v>
      </c>
      <c r="J224" s="36"/>
      <c r="K224" s="34" t="s">
        <v>39</v>
      </c>
      <c r="L224" s="34" t="s">
        <v>1065</v>
      </c>
      <c r="M224" s="32"/>
      <c r="N224" s="32"/>
      <c r="O224" s="32"/>
      <c r="P224" s="32"/>
      <c r="Q224" s="32" t="s">
        <v>1066</v>
      </c>
      <c r="R224" s="36"/>
      <c r="S224" s="36"/>
      <c r="T224" s="32" t="s">
        <v>1067</v>
      </c>
      <c r="U224" s="36"/>
      <c r="V224" s="50" t="str">
        <f>HYPERLINK("http://eu.techcrunch.com/2011/01/10/breaking-holtzbrinck-ventures-and-harbourvest-closes-e117m-early-stage-fund/","€177m - Holtzbrinck Ventures Fund IV")</f>
        <v>€177m - Holtzbrinck Ventures Fund IV</v>
      </c>
      <c r="W224" s="36"/>
      <c r="X224" s="36"/>
      <c r="Y224" s="36"/>
      <c r="Z224" s="43"/>
    </row>
    <row r="225">
      <c r="A225" s="36" t="s">
        <v>1068</v>
      </c>
      <c r="B225" s="33" t="s">
        <v>1069</v>
      </c>
      <c r="C225" s="36" t="s">
        <v>1031</v>
      </c>
      <c r="D225" s="36" t="s">
        <v>25</v>
      </c>
      <c r="E225" s="32"/>
      <c r="F225" s="32" t="s">
        <v>33</v>
      </c>
      <c r="G225" s="32" t="s">
        <v>35</v>
      </c>
      <c r="H225" s="36"/>
      <c r="I225" s="32" t="s">
        <v>92</v>
      </c>
      <c r="J225" s="41" t="s">
        <v>1070</v>
      </c>
      <c r="K225" s="34" t="s">
        <v>43</v>
      </c>
      <c r="L225" s="35" t="s">
        <v>1071</v>
      </c>
      <c r="M225" s="36"/>
      <c r="N225" s="36"/>
      <c r="O225" s="36"/>
      <c r="P225" s="36"/>
      <c r="Q225" s="36"/>
      <c r="R225" s="36"/>
      <c r="S225" s="36"/>
      <c r="T225" s="36"/>
      <c r="U225" s="36"/>
      <c r="V225" s="36"/>
      <c r="W225" s="36"/>
      <c r="X225" s="36"/>
      <c r="Y225" s="36"/>
      <c r="Z225" s="43"/>
    </row>
    <row r="226">
      <c r="A226" s="39" t="s">
        <v>1072</v>
      </c>
      <c r="B226" s="33" t="s">
        <v>1073</v>
      </c>
      <c r="C226" s="39" t="s">
        <v>24</v>
      </c>
      <c r="D226" s="39" t="s">
        <v>25</v>
      </c>
      <c r="E226" s="39"/>
      <c r="F226" s="39" t="s">
        <v>33</v>
      </c>
      <c r="G226" s="39" t="s">
        <v>35</v>
      </c>
      <c r="H226" s="39" t="s">
        <v>37</v>
      </c>
      <c r="I226" s="39" t="s">
        <v>1074</v>
      </c>
      <c r="J226" s="39" t="s">
        <v>1075</v>
      </c>
      <c r="K226" s="39" t="s">
        <v>39</v>
      </c>
      <c r="L226" s="41" t="s">
        <v>1076</v>
      </c>
      <c r="M226" s="40"/>
      <c r="N226" s="40"/>
      <c r="O226" s="40"/>
      <c r="P226" s="40"/>
      <c r="Q226" s="40"/>
      <c r="R226" s="40"/>
      <c r="S226" s="40"/>
      <c r="T226" s="40"/>
      <c r="U226" s="40"/>
      <c r="V226" s="40"/>
      <c r="W226" s="40"/>
      <c r="X226" s="40"/>
      <c r="Y226" s="40"/>
      <c r="Z226" s="42"/>
    </row>
    <row r="227">
      <c r="A227" s="36" t="s">
        <v>1077</v>
      </c>
      <c r="B227" s="66" t="s">
        <v>1078</v>
      </c>
      <c r="C227" s="36" t="s">
        <v>24</v>
      </c>
      <c r="D227" s="36" t="s">
        <v>25</v>
      </c>
      <c r="E227" s="32"/>
      <c r="F227" s="32" t="s">
        <v>33</v>
      </c>
      <c r="G227" s="36"/>
      <c r="H227" s="36"/>
      <c r="I227" s="36"/>
      <c r="J227" s="36"/>
      <c r="K227" s="34" t="s">
        <v>39</v>
      </c>
      <c r="L227" s="35" t="s">
        <v>1079</v>
      </c>
      <c r="M227" s="36"/>
      <c r="N227" s="36"/>
      <c r="O227" s="36"/>
      <c r="P227" s="36"/>
      <c r="Q227" s="36" t="s">
        <v>1080</v>
      </c>
      <c r="R227" s="36"/>
      <c r="S227" s="36"/>
      <c r="T227" s="36"/>
      <c r="U227" s="36"/>
      <c r="V227" s="36"/>
      <c r="W227" s="36"/>
      <c r="X227" s="36"/>
      <c r="Y227" s="36"/>
      <c r="Z227" s="43"/>
    </row>
    <row r="228">
      <c r="A228" s="36" t="s">
        <v>1081</v>
      </c>
      <c r="B228" s="33" t="s">
        <v>1082</v>
      </c>
      <c r="C228" s="41" t="s">
        <v>1083</v>
      </c>
      <c r="D228" s="41" t="s">
        <v>25</v>
      </c>
      <c r="E228" s="32"/>
      <c r="F228" s="32" t="s">
        <v>33</v>
      </c>
      <c r="G228" s="32" t="s">
        <v>35</v>
      </c>
      <c r="H228" s="36"/>
      <c r="I228" s="32" t="s">
        <v>1084</v>
      </c>
      <c r="J228" s="32" t="s">
        <v>1085</v>
      </c>
      <c r="K228" s="34" t="s">
        <v>253</v>
      </c>
      <c r="L228" s="34" t="s">
        <v>1086</v>
      </c>
      <c r="M228" s="36"/>
      <c r="N228" s="36"/>
      <c r="O228" s="36"/>
      <c r="P228" s="36"/>
      <c r="Q228" s="36"/>
      <c r="R228" s="36"/>
      <c r="S228" s="36"/>
      <c r="T228" s="36"/>
      <c r="U228" s="36"/>
      <c r="V228" s="36"/>
      <c r="W228" s="36"/>
      <c r="X228" s="36"/>
      <c r="Y228" s="36"/>
      <c r="Z228" s="43"/>
    </row>
    <row r="229">
      <c r="A229" s="32" t="s">
        <v>1087</v>
      </c>
      <c r="B229" s="33" t="s">
        <v>1088</v>
      </c>
      <c r="C229" s="32" t="s">
        <v>24</v>
      </c>
      <c r="D229" s="32" t="s">
        <v>25</v>
      </c>
      <c r="E229" s="32"/>
      <c r="F229" s="32" t="s">
        <v>33</v>
      </c>
      <c r="G229" s="36"/>
      <c r="H229" s="36"/>
      <c r="I229" s="32" t="s">
        <v>92</v>
      </c>
      <c r="J229" s="32" t="s">
        <v>1089</v>
      </c>
      <c r="K229" s="34" t="s">
        <v>39</v>
      </c>
      <c r="L229" s="34" t="s">
        <v>1090</v>
      </c>
      <c r="M229" s="36"/>
      <c r="N229" s="36"/>
      <c r="O229" s="36"/>
      <c r="P229" s="36"/>
      <c r="Q229" s="36"/>
      <c r="R229" s="36"/>
      <c r="S229" s="36"/>
      <c r="T229" s="36"/>
      <c r="U229" s="36"/>
      <c r="V229" s="36"/>
      <c r="W229" s="36"/>
      <c r="X229" s="36"/>
      <c r="Y229" s="36"/>
      <c r="Z229" s="43"/>
    </row>
    <row r="230">
      <c r="A230" s="39" t="s">
        <v>1091</v>
      </c>
      <c r="B230" s="33" t="s">
        <v>1092</v>
      </c>
      <c r="C230" s="39" t="s">
        <v>1083</v>
      </c>
      <c r="D230" s="39" t="s">
        <v>25</v>
      </c>
      <c r="E230" s="39"/>
      <c r="F230" s="39" t="s">
        <v>33</v>
      </c>
      <c r="G230" s="39" t="s">
        <v>35</v>
      </c>
      <c r="H230" s="39" t="s">
        <v>37</v>
      </c>
      <c r="I230" s="39" t="s">
        <v>1093</v>
      </c>
      <c r="J230" s="39" t="s">
        <v>1094</v>
      </c>
      <c r="K230" s="39" t="s">
        <v>39</v>
      </c>
      <c r="L230" s="41" t="s">
        <v>1095</v>
      </c>
      <c r="M230" s="39"/>
      <c r="N230" s="39"/>
      <c r="O230" s="39"/>
      <c r="P230" s="39" t="s">
        <v>1096</v>
      </c>
      <c r="Q230" s="40"/>
      <c r="R230" s="40"/>
      <c r="S230" s="40"/>
      <c r="T230" s="40"/>
      <c r="U230" s="40"/>
      <c r="V230" s="40"/>
      <c r="W230" s="40"/>
      <c r="X230" s="40"/>
      <c r="Y230" s="40"/>
      <c r="Z230" s="42"/>
    </row>
    <row r="231">
      <c r="A231" s="39" t="s">
        <v>1097</v>
      </c>
      <c r="B231" s="33" t="s">
        <v>1098</v>
      </c>
      <c r="C231" s="39" t="s">
        <v>1099</v>
      </c>
      <c r="D231" s="39" t="s">
        <v>25</v>
      </c>
      <c r="E231" s="39"/>
      <c r="F231" s="39" t="s">
        <v>33</v>
      </c>
      <c r="G231" s="39" t="s">
        <v>1100</v>
      </c>
      <c r="H231" s="40"/>
      <c r="I231" s="39" t="s">
        <v>92</v>
      </c>
      <c r="J231" s="39" t="s">
        <v>1101</v>
      </c>
      <c r="K231" s="39" t="s">
        <v>39</v>
      </c>
      <c r="L231" s="35"/>
      <c r="M231" s="36"/>
      <c r="N231" s="36"/>
      <c r="O231" s="36"/>
      <c r="P231" s="36"/>
      <c r="Q231" s="36"/>
      <c r="R231" s="36"/>
      <c r="S231" s="36"/>
      <c r="T231" s="36"/>
      <c r="U231" s="36"/>
      <c r="V231" s="36"/>
      <c r="W231" s="36"/>
      <c r="X231" s="36"/>
      <c r="Y231" s="36"/>
      <c r="Z231" s="43"/>
    </row>
    <row r="232">
      <c r="A232" s="38" t="s">
        <v>1102</v>
      </c>
      <c r="B232" s="33" t="s">
        <v>1103</v>
      </c>
      <c r="C232" s="38" t="s">
        <v>24</v>
      </c>
      <c r="D232" s="38" t="s">
        <v>25</v>
      </c>
      <c r="E232" s="38"/>
      <c r="F232" s="38" t="s">
        <v>33</v>
      </c>
      <c r="G232" s="40"/>
      <c r="H232" s="40"/>
      <c r="I232" s="38" t="s">
        <v>92</v>
      </c>
      <c r="J232" s="40"/>
      <c r="K232" s="38" t="s">
        <v>253</v>
      </c>
      <c r="L232" s="46" t="s">
        <v>1104</v>
      </c>
      <c r="M232" s="40"/>
      <c r="N232" s="40"/>
      <c r="O232" s="40"/>
      <c r="P232" s="40"/>
      <c r="Q232" s="40"/>
      <c r="R232" s="40"/>
      <c r="S232" s="40"/>
      <c r="T232" s="40"/>
      <c r="U232" s="40"/>
      <c r="V232" s="40"/>
      <c r="W232" s="40"/>
      <c r="X232" s="40"/>
      <c r="Y232" s="40"/>
      <c r="Z232" s="42"/>
    </row>
    <row r="233">
      <c r="A233" s="32" t="s">
        <v>1105</v>
      </c>
      <c r="B233" s="33" t="s">
        <v>1106</v>
      </c>
      <c r="C233" s="32" t="s">
        <v>24</v>
      </c>
      <c r="D233" s="32" t="s">
        <v>25</v>
      </c>
      <c r="E233" s="32"/>
      <c r="F233" s="32" t="s">
        <v>33</v>
      </c>
      <c r="G233" s="36"/>
      <c r="H233" s="36"/>
      <c r="I233" s="32" t="s">
        <v>25</v>
      </c>
      <c r="J233" s="36"/>
      <c r="K233" s="34" t="s">
        <v>39</v>
      </c>
      <c r="L233" s="41" t="s">
        <v>1107</v>
      </c>
      <c r="M233" s="36"/>
      <c r="N233" s="36"/>
      <c r="O233" s="36"/>
      <c r="P233" s="36"/>
      <c r="Q233" s="36"/>
      <c r="R233" s="36"/>
      <c r="S233" s="36"/>
      <c r="T233" s="36"/>
      <c r="U233" s="36"/>
      <c r="V233" s="36"/>
      <c r="W233" s="36"/>
      <c r="X233" s="36"/>
      <c r="Y233" s="36"/>
      <c r="Z233" s="43"/>
    </row>
    <row r="234">
      <c r="A234" s="65" t="s">
        <v>1108</v>
      </c>
      <c r="B234" s="33" t="s">
        <v>1109</v>
      </c>
      <c r="C234" s="32" t="s">
        <v>24</v>
      </c>
      <c r="D234" s="32" t="s">
        <v>25</v>
      </c>
      <c r="E234" s="32"/>
      <c r="F234" s="32" t="s">
        <v>33</v>
      </c>
      <c r="G234" s="36"/>
      <c r="H234" s="36"/>
      <c r="I234" s="36"/>
      <c r="J234" s="36"/>
      <c r="K234" s="34" t="s">
        <v>39</v>
      </c>
      <c r="L234" s="35"/>
      <c r="M234" s="36"/>
      <c r="N234" s="36"/>
      <c r="O234" s="36"/>
      <c r="P234" s="36"/>
      <c r="Q234" s="36"/>
      <c r="R234" s="36"/>
      <c r="S234" s="36"/>
      <c r="T234" s="36"/>
      <c r="U234" s="36"/>
      <c r="V234" s="36"/>
      <c r="W234" s="36"/>
      <c r="X234" s="36"/>
      <c r="Y234" s="36"/>
      <c r="Z234" s="43"/>
    </row>
    <row r="235">
      <c r="A235" s="36" t="s">
        <v>1110</v>
      </c>
      <c r="B235" s="33" t="s">
        <v>1111</v>
      </c>
      <c r="C235" s="69" t="s">
        <v>24</v>
      </c>
      <c r="D235" s="36" t="s">
        <v>25</v>
      </c>
      <c r="E235" s="32"/>
      <c r="F235" s="32" t="s">
        <v>33</v>
      </c>
      <c r="G235" s="32" t="s">
        <v>35</v>
      </c>
      <c r="H235" s="36"/>
      <c r="I235" s="32" t="s">
        <v>1112</v>
      </c>
      <c r="J235" s="32" t="s">
        <v>1113</v>
      </c>
      <c r="K235" s="34" t="s">
        <v>39</v>
      </c>
      <c r="L235" s="34" t="s">
        <v>1114</v>
      </c>
      <c r="M235" s="32"/>
      <c r="N235" s="32"/>
      <c r="O235" s="32"/>
      <c r="P235" s="32"/>
      <c r="Q235" s="32" t="s">
        <v>1115</v>
      </c>
      <c r="R235" s="36"/>
      <c r="S235" s="36"/>
      <c r="T235" s="36"/>
      <c r="U235" s="36"/>
      <c r="V235" s="32" t="s">
        <v>1116</v>
      </c>
      <c r="W235" s="36"/>
      <c r="X235" s="36"/>
      <c r="Y235" s="36"/>
      <c r="Z235" s="43"/>
    </row>
    <row r="236">
      <c r="A236" s="32" t="s">
        <v>1117</v>
      </c>
      <c r="B236" s="33" t="s">
        <v>1118</v>
      </c>
      <c r="C236" s="32" t="s">
        <v>24</v>
      </c>
      <c r="D236" s="32" t="s">
        <v>25</v>
      </c>
      <c r="E236" s="36"/>
      <c r="F236" s="36"/>
      <c r="G236" s="32" t="s">
        <v>35</v>
      </c>
      <c r="H236" s="36"/>
      <c r="I236" s="32" t="s">
        <v>92</v>
      </c>
      <c r="J236" s="32" t="s">
        <v>1119</v>
      </c>
      <c r="K236" s="34" t="s">
        <v>39</v>
      </c>
      <c r="L236" s="34" t="s">
        <v>1120</v>
      </c>
      <c r="M236" s="36"/>
      <c r="N236" s="36"/>
      <c r="O236" s="36"/>
      <c r="P236" s="36"/>
      <c r="Q236" s="36"/>
      <c r="R236" s="36"/>
      <c r="S236" s="36"/>
      <c r="T236" s="36"/>
      <c r="U236" s="36"/>
      <c r="V236" s="32" t="s">
        <v>1121</v>
      </c>
      <c r="W236" s="36"/>
      <c r="X236" s="36"/>
      <c r="Y236" s="36"/>
      <c r="Z236" s="43"/>
    </row>
    <row r="237">
      <c r="A237" s="36" t="s">
        <v>1122</v>
      </c>
      <c r="B237" s="33" t="s">
        <v>1123</v>
      </c>
      <c r="C237" s="36" t="s">
        <v>24</v>
      </c>
      <c r="D237" s="36" t="s">
        <v>25</v>
      </c>
      <c r="E237" s="36"/>
      <c r="F237" s="36" t="s">
        <v>33</v>
      </c>
      <c r="G237" s="32" t="s">
        <v>35</v>
      </c>
      <c r="H237" s="36"/>
      <c r="I237" s="32" t="s">
        <v>1124</v>
      </c>
      <c r="J237" s="32" t="s">
        <v>1125</v>
      </c>
      <c r="K237" s="34" t="s">
        <v>39</v>
      </c>
      <c r="L237" s="59" t="s">
        <v>1126</v>
      </c>
      <c r="M237" s="36"/>
      <c r="N237" s="36"/>
      <c r="O237" s="36"/>
      <c r="P237" s="36"/>
      <c r="Q237" s="50" t="str">
        <f>HYPERLINK("http://techcrunch.com/2015/06/03/point-nine-capital-iii/","€55m - Point Nine Capital III")</f>
        <v>€55m - Point Nine Capital III</v>
      </c>
      <c r="R237" s="36"/>
      <c r="S237" s="50" t="str">
        <f>HYPERLINK("http://www.pointninecap.com/point-nine-raises-new-e40-million-venture-capital-fund%E2%80%A8continues-on-its-path-to-building-a-leading-independent-early-stage-vc","€40m - Point Nine Capital II")</f>
        <v>€40m - Point Nine Capital II</v>
      </c>
      <c r="T237" s="36"/>
      <c r="U237" s="36"/>
      <c r="V237" s="36"/>
      <c r="W237" s="36" t="s">
        <v>1127</v>
      </c>
      <c r="X237" s="36"/>
      <c r="Y237" s="36"/>
      <c r="Z237" s="43"/>
    </row>
    <row r="238">
      <c r="A238" s="36" t="s">
        <v>1128</v>
      </c>
      <c r="B238" s="33" t="s">
        <v>1129</v>
      </c>
      <c r="C238" s="36" t="s">
        <v>24</v>
      </c>
      <c r="D238" s="36" t="s">
        <v>25</v>
      </c>
      <c r="E238" s="32"/>
      <c r="F238" s="32" t="s">
        <v>33</v>
      </c>
      <c r="G238" s="36" t="s">
        <v>35</v>
      </c>
      <c r="H238" s="36"/>
      <c r="I238" s="32" t="s">
        <v>1130</v>
      </c>
      <c r="J238" s="32" t="s">
        <v>1131</v>
      </c>
      <c r="K238" s="34" t="s">
        <v>39</v>
      </c>
      <c r="L238" s="34" t="s">
        <v>1132</v>
      </c>
      <c r="M238" s="36"/>
      <c r="N238" s="36"/>
      <c r="O238" s="36"/>
      <c r="P238" s="36"/>
      <c r="Q238" s="36"/>
      <c r="R238" s="36"/>
      <c r="S238" s="36"/>
      <c r="T238" s="32" t="s">
        <v>1133</v>
      </c>
      <c r="U238" s="36"/>
      <c r="V238" s="36"/>
      <c r="W238" s="36"/>
      <c r="X238" s="36"/>
      <c r="Y238" s="36"/>
      <c r="Z238" s="43"/>
    </row>
    <row r="239">
      <c r="A239" s="32" t="s">
        <v>1134</v>
      </c>
      <c r="B239" s="33" t="s">
        <v>1135</v>
      </c>
      <c r="C239" s="36" t="s">
        <v>24</v>
      </c>
      <c r="D239" s="36" t="s">
        <v>25</v>
      </c>
      <c r="E239" s="32"/>
      <c r="F239" s="32" t="s">
        <v>33</v>
      </c>
      <c r="G239" s="32" t="s">
        <v>35</v>
      </c>
      <c r="H239" s="32" t="s">
        <v>37</v>
      </c>
      <c r="I239" s="52" t="s">
        <v>1136</v>
      </c>
      <c r="J239" s="68" t="s">
        <v>1137</v>
      </c>
      <c r="K239" s="34"/>
      <c r="L239" s="68" t="s">
        <v>1138</v>
      </c>
      <c r="M239" s="36"/>
      <c r="N239" s="36"/>
      <c r="O239" s="36"/>
      <c r="P239" s="36"/>
      <c r="Q239" s="36"/>
      <c r="R239" s="36"/>
      <c r="S239" s="36"/>
      <c r="T239" s="36"/>
      <c r="U239" s="36"/>
      <c r="V239" s="36"/>
      <c r="W239" s="36"/>
      <c r="X239" s="36"/>
      <c r="Y239" s="36"/>
      <c r="Z239" s="43"/>
    </row>
    <row r="240">
      <c r="A240" s="38" t="s">
        <v>1139</v>
      </c>
      <c r="B240" s="33" t="s">
        <v>1140</v>
      </c>
      <c r="C240" s="32" t="s">
        <v>24</v>
      </c>
      <c r="D240" s="32" t="s">
        <v>25</v>
      </c>
      <c r="E240" s="36"/>
      <c r="F240" s="36"/>
      <c r="G240" s="36"/>
      <c r="H240" s="36"/>
      <c r="I240" s="36"/>
      <c r="J240" s="36"/>
      <c r="K240" s="35"/>
      <c r="L240" s="35"/>
      <c r="M240" s="36"/>
      <c r="N240" s="36"/>
      <c r="O240" s="36"/>
      <c r="P240" s="36"/>
      <c r="Q240" s="36"/>
      <c r="R240" s="36"/>
      <c r="S240" s="36"/>
      <c r="T240" s="36"/>
      <c r="U240" s="36"/>
      <c r="V240" s="36"/>
      <c r="W240" s="36"/>
      <c r="X240" s="36"/>
      <c r="Y240" s="36"/>
      <c r="Z240" s="43"/>
    </row>
    <row r="241">
      <c r="A241" s="55" t="s">
        <v>1141</v>
      </c>
      <c r="B241" s="33" t="s">
        <v>1142</v>
      </c>
      <c r="C241" s="55" t="s">
        <v>1143</v>
      </c>
      <c r="D241" s="55" t="s">
        <v>25</v>
      </c>
      <c r="E241" s="55"/>
      <c r="F241" s="55" t="s">
        <v>33</v>
      </c>
      <c r="G241" s="45"/>
      <c r="H241" s="36"/>
      <c r="I241" s="82" t="s">
        <v>1144</v>
      </c>
      <c r="J241" s="82" t="s">
        <v>1145</v>
      </c>
      <c r="K241" s="82" t="s">
        <v>39</v>
      </c>
      <c r="L241" s="41"/>
      <c r="M241" s="36"/>
      <c r="N241" s="36"/>
      <c r="O241" s="36"/>
      <c r="P241" s="36"/>
      <c r="Q241" s="36"/>
      <c r="R241" s="36"/>
      <c r="S241" s="36"/>
      <c r="T241" s="36"/>
      <c r="U241" s="36"/>
      <c r="V241" s="36"/>
      <c r="W241" s="36"/>
      <c r="X241" s="36"/>
      <c r="Y241" s="36"/>
      <c r="Z241" s="43"/>
    </row>
    <row r="242">
      <c r="A242" s="32" t="s">
        <v>1146</v>
      </c>
      <c r="B242" s="33" t="s">
        <v>1147</v>
      </c>
      <c r="C242" s="55" t="s">
        <v>1148</v>
      </c>
      <c r="D242" s="55" t="s">
        <v>25</v>
      </c>
      <c r="E242" s="55"/>
      <c r="F242" s="55" t="s">
        <v>33</v>
      </c>
      <c r="G242" s="36"/>
      <c r="H242" s="36"/>
      <c r="I242" s="55" t="s">
        <v>1149</v>
      </c>
      <c r="J242" s="36"/>
      <c r="K242" s="34" t="s">
        <v>39</v>
      </c>
      <c r="L242" s="82" t="s">
        <v>1150</v>
      </c>
      <c r="M242" s="36"/>
      <c r="N242" s="36"/>
      <c r="O242" s="36"/>
      <c r="P242" s="36"/>
      <c r="Q242" s="36"/>
      <c r="R242" s="36"/>
      <c r="S242" s="36"/>
      <c r="T242" s="36"/>
      <c r="U242" s="36"/>
      <c r="V242" s="36"/>
      <c r="W242" s="36"/>
      <c r="X242" s="36"/>
      <c r="Y242" s="36"/>
      <c r="Z242" s="43"/>
    </row>
    <row r="243">
      <c r="A243" s="39" t="s">
        <v>1151</v>
      </c>
      <c r="B243" s="33" t="s">
        <v>1152</v>
      </c>
      <c r="C243" s="39" t="s">
        <v>932</v>
      </c>
      <c r="D243" s="39" t="s">
        <v>25</v>
      </c>
      <c r="E243" s="40"/>
      <c r="F243" s="40"/>
      <c r="G243" s="39" t="s">
        <v>35</v>
      </c>
      <c r="H243" s="40"/>
      <c r="I243" s="38" t="s">
        <v>1153</v>
      </c>
      <c r="J243" s="38" t="s">
        <v>1154</v>
      </c>
      <c r="K243" s="39" t="s">
        <v>39</v>
      </c>
      <c r="L243" s="46" t="s">
        <v>1155</v>
      </c>
      <c r="M243" s="36"/>
      <c r="N243" s="36"/>
      <c r="O243" s="36"/>
      <c r="P243" s="36"/>
      <c r="Q243" s="36"/>
      <c r="R243" s="36"/>
      <c r="S243" s="36"/>
      <c r="T243" s="36"/>
      <c r="U243" s="36"/>
      <c r="V243" s="36"/>
      <c r="W243" s="36"/>
      <c r="X243" s="36"/>
      <c r="Y243" s="36"/>
      <c r="Z243" s="43"/>
    </row>
    <row r="244">
      <c r="A244" s="36" t="s">
        <v>1156</v>
      </c>
      <c r="B244" s="33" t="s">
        <v>1157</v>
      </c>
      <c r="C244" s="36" t="s">
        <v>1158</v>
      </c>
      <c r="D244" s="36" t="s">
        <v>25</v>
      </c>
      <c r="E244" s="32"/>
      <c r="F244" s="32" t="s">
        <v>33</v>
      </c>
      <c r="G244" s="32" t="s">
        <v>35</v>
      </c>
      <c r="H244" s="36"/>
      <c r="I244" s="32" t="s">
        <v>92</v>
      </c>
      <c r="J244" s="32" t="s">
        <v>1159</v>
      </c>
      <c r="K244" s="34" t="s">
        <v>39</v>
      </c>
      <c r="L244" s="34" t="s">
        <v>1160</v>
      </c>
      <c r="M244" s="36"/>
      <c r="N244" s="36"/>
      <c r="O244" s="36"/>
      <c r="P244" s="36"/>
      <c r="Q244" s="36"/>
      <c r="R244" s="36"/>
      <c r="S244" s="36"/>
      <c r="T244" s="50" t="str">
        <f>HYPERLINK("http://shortcut.vc/press-release/venture-capital-von-grundern-fur-grunder-blau-de-grunder-gehen-mit-shortcut-ventures-an-den-start/","c. €40m - Fund I)")</f>
        <v>c. €40m - Fund I)</v>
      </c>
      <c r="U244" s="36"/>
      <c r="V244" s="36"/>
      <c r="W244" s="36"/>
      <c r="X244" s="36"/>
      <c r="Y244" s="36"/>
      <c r="Z244" s="43"/>
    </row>
    <row r="245">
      <c r="A245" s="40" t="s">
        <v>1161</v>
      </c>
      <c r="B245" s="33" t="s">
        <v>1162</v>
      </c>
      <c r="C245" s="39" t="s">
        <v>932</v>
      </c>
      <c r="D245" s="39" t="s">
        <v>25</v>
      </c>
      <c r="E245" s="39"/>
      <c r="F245" s="39" t="s">
        <v>33</v>
      </c>
      <c r="G245" s="39" t="s">
        <v>35</v>
      </c>
      <c r="H245" s="39" t="s">
        <v>37</v>
      </c>
      <c r="I245" s="39" t="s">
        <v>28</v>
      </c>
      <c r="J245" s="41" t="s">
        <v>1163</v>
      </c>
      <c r="K245" s="39" t="s">
        <v>43</v>
      </c>
      <c r="L245" s="41" t="s">
        <v>1164</v>
      </c>
      <c r="M245" s="40"/>
      <c r="N245" s="40"/>
      <c r="O245" s="40"/>
      <c r="P245" s="40"/>
      <c r="Q245" s="40"/>
      <c r="R245" s="40"/>
      <c r="S245" s="40"/>
      <c r="T245" s="40"/>
      <c r="U245" s="40"/>
      <c r="V245" s="40"/>
      <c r="W245" s="40"/>
      <c r="X245" s="40"/>
      <c r="Y245" s="40"/>
      <c r="Z245" s="42"/>
    </row>
    <row r="246">
      <c r="A246" s="39" t="s">
        <v>1165</v>
      </c>
      <c r="B246" s="33" t="s">
        <v>1166</v>
      </c>
      <c r="C246" s="39" t="s">
        <v>1167</v>
      </c>
      <c r="D246" s="39" t="s">
        <v>25</v>
      </c>
      <c r="E246" s="40"/>
      <c r="F246" s="40"/>
      <c r="G246" s="39" t="s">
        <v>35</v>
      </c>
      <c r="H246" s="39" t="s">
        <v>37</v>
      </c>
      <c r="I246" s="39" t="s">
        <v>1168</v>
      </c>
      <c r="J246" s="39" t="s">
        <v>1169</v>
      </c>
      <c r="K246" s="39" t="s">
        <v>39</v>
      </c>
      <c r="L246" s="75" t="s">
        <v>1170</v>
      </c>
      <c r="M246" s="40"/>
      <c r="N246" s="40"/>
      <c r="O246" s="40"/>
      <c r="P246" s="40"/>
      <c r="Q246" s="40"/>
      <c r="R246" s="40"/>
      <c r="S246" s="40"/>
      <c r="T246" s="40"/>
      <c r="U246" s="40"/>
      <c r="V246" s="40"/>
      <c r="W246" s="40"/>
      <c r="X246" s="40"/>
      <c r="Y246" s="40"/>
      <c r="Z246" s="43"/>
    </row>
    <row r="247">
      <c r="A247" s="32" t="s">
        <v>1171</v>
      </c>
      <c r="B247" s="33" t="s">
        <v>1172</v>
      </c>
      <c r="C247" s="32" t="s">
        <v>1173</v>
      </c>
      <c r="D247" s="32" t="s">
        <v>25</v>
      </c>
      <c r="E247" s="32"/>
      <c r="F247" s="32" t="s">
        <v>33</v>
      </c>
      <c r="G247" s="32" t="s">
        <v>35</v>
      </c>
      <c r="H247" s="36"/>
      <c r="I247" s="36"/>
      <c r="J247" s="36"/>
      <c r="K247" s="32" t="s">
        <v>253</v>
      </c>
      <c r="L247" s="32" t="s">
        <v>1174</v>
      </c>
      <c r="M247" s="36"/>
      <c r="N247" s="36"/>
      <c r="O247" s="36"/>
      <c r="P247" s="36"/>
      <c r="Q247" s="36"/>
      <c r="R247" s="36"/>
      <c r="S247" s="36"/>
      <c r="T247" s="36"/>
      <c r="U247" s="36"/>
      <c r="V247" s="36"/>
      <c r="W247" s="36"/>
      <c r="X247" s="36"/>
      <c r="Y247" s="36"/>
      <c r="Z247" s="43"/>
    </row>
    <row r="248">
      <c r="A248" s="38" t="s">
        <v>1175</v>
      </c>
      <c r="B248" s="33" t="s">
        <v>1176</v>
      </c>
      <c r="C248" s="32" t="s">
        <v>24</v>
      </c>
      <c r="D248" s="32" t="s">
        <v>25</v>
      </c>
      <c r="E248" s="32" t="s">
        <v>26</v>
      </c>
      <c r="F248" s="40"/>
      <c r="G248" s="36"/>
      <c r="H248" s="36"/>
      <c r="I248" s="36"/>
      <c r="J248" s="36"/>
      <c r="K248" s="34" t="s">
        <v>39</v>
      </c>
      <c r="L248" s="34" t="s">
        <v>1177</v>
      </c>
      <c r="M248" s="36"/>
      <c r="N248" s="36"/>
      <c r="O248" s="36"/>
      <c r="P248" s="36"/>
      <c r="Q248" s="36"/>
      <c r="R248" s="36"/>
      <c r="S248" s="36"/>
      <c r="T248" s="36"/>
      <c r="U248" s="36"/>
      <c r="V248" s="36"/>
      <c r="W248" s="36"/>
      <c r="X248" s="36"/>
      <c r="Y248" s="36"/>
      <c r="Z248" s="43"/>
    </row>
    <row r="249">
      <c r="A249" s="36" t="s">
        <v>1178</v>
      </c>
      <c r="B249" s="33" t="s">
        <v>1179</v>
      </c>
      <c r="C249" s="36" t="s">
        <v>932</v>
      </c>
      <c r="D249" s="36" t="s">
        <v>25</v>
      </c>
      <c r="E249" s="32"/>
      <c r="F249" s="32"/>
      <c r="G249" s="36" t="s">
        <v>35</v>
      </c>
      <c r="H249" s="32" t="s">
        <v>37</v>
      </c>
      <c r="I249" s="32" t="s">
        <v>1180</v>
      </c>
      <c r="J249" s="56" t="s">
        <v>1181</v>
      </c>
      <c r="K249" s="34" t="s">
        <v>39</v>
      </c>
      <c r="L249" s="34" t="s">
        <v>1182</v>
      </c>
      <c r="M249" s="32"/>
      <c r="N249" s="32"/>
      <c r="O249" s="32"/>
      <c r="P249" s="32"/>
      <c r="Q249" s="32"/>
      <c r="R249" s="68" t="s">
        <v>1183</v>
      </c>
      <c r="S249" s="32"/>
      <c r="T249" s="32"/>
      <c r="U249" s="32"/>
      <c r="V249" s="32"/>
      <c r="W249" s="50" t="str">
        <f>HYPERLINK("http://www.pehub.com/2009/04/target-partners-closes-second-fund/","€113m - Target Partners Fund II")</f>
        <v>€113m - Target Partners Fund II</v>
      </c>
      <c r="X249" s="32"/>
      <c r="Y249" s="32"/>
      <c r="Z249" s="43"/>
    </row>
    <row r="250">
      <c r="A250" s="36" t="s">
        <v>1184</v>
      </c>
      <c r="B250" s="33" t="s">
        <v>1185</v>
      </c>
      <c r="C250" s="36" t="s">
        <v>1186</v>
      </c>
      <c r="D250" s="36" t="s">
        <v>25</v>
      </c>
      <c r="E250" s="32"/>
      <c r="F250" s="32" t="s">
        <v>33</v>
      </c>
      <c r="G250" s="32" t="s">
        <v>35</v>
      </c>
      <c r="H250" s="36"/>
      <c r="I250" s="36"/>
      <c r="J250" s="32" t="s">
        <v>1187</v>
      </c>
      <c r="K250" s="34" t="s">
        <v>253</v>
      </c>
      <c r="L250" s="34" t="s">
        <v>1188</v>
      </c>
      <c r="M250" s="32"/>
      <c r="N250" s="32"/>
      <c r="O250" s="32"/>
      <c r="P250" s="32"/>
      <c r="Q250" s="32"/>
      <c r="R250" s="36"/>
      <c r="S250" s="36"/>
      <c r="T250" s="36"/>
      <c r="U250" s="36"/>
      <c r="V250" s="36"/>
      <c r="W250" s="36"/>
      <c r="X250" s="36"/>
      <c r="Y250" s="36"/>
      <c r="Z250" s="43"/>
    </row>
    <row r="251">
      <c r="A251" s="32" t="s">
        <v>1189</v>
      </c>
      <c r="B251" s="33" t="s">
        <v>1190</v>
      </c>
      <c r="C251" s="32" t="s">
        <v>1191</v>
      </c>
      <c r="D251" s="32" t="s">
        <v>25</v>
      </c>
      <c r="E251" s="36"/>
      <c r="F251" s="36"/>
      <c r="G251" s="36"/>
      <c r="H251" s="36"/>
      <c r="I251" s="36"/>
      <c r="J251" s="36"/>
      <c r="K251" s="35"/>
      <c r="L251" s="35"/>
      <c r="M251" s="36"/>
      <c r="N251" s="36"/>
      <c r="O251" s="36"/>
      <c r="P251" s="36"/>
      <c r="Q251" s="36"/>
      <c r="R251" s="36"/>
      <c r="S251" s="36"/>
      <c r="T251" s="36"/>
      <c r="U251" s="36"/>
      <c r="V251" s="36"/>
      <c r="W251" s="36"/>
      <c r="X251" s="36"/>
      <c r="Y251" s="36"/>
      <c r="Z251" s="43"/>
    </row>
    <row r="252">
      <c r="A252" s="65" t="s">
        <v>1192</v>
      </c>
      <c r="B252" s="33" t="s">
        <v>1193</v>
      </c>
      <c r="C252" s="65" t="s">
        <v>932</v>
      </c>
      <c r="D252" s="65" t="s">
        <v>25</v>
      </c>
      <c r="E252" s="65"/>
      <c r="F252" s="65" t="s">
        <v>33</v>
      </c>
      <c r="G252" s="32" t="s">
        <v>35</v>
      </c>
      <c r="H252" s="36"/>
      <c r="I252" s="65" t="s">
        <v>1032</v>
      </c>
      <c r="J252" s="65" t="s">
        <v>1194</v>
      </c>
      <c r="K252" s="65" t="s">
        <v>39</v>
      </c>
      <c r="L252" s="79" t="s">
        <v>1195</v>
      </c>
      <c r="M252" s="36"/>
      <c r="N252" s="36"/>
      <c r="O252" s="36"/>
      <c r="P252" s="36"/>
      <c r="Q252" s="36"/>
      <c r="R252" s="36"/>
      <c r="S252" s="36"/>
      <c r="T252" s="39" t="s">
        <v>1196</v>
      </c>
      <c r="U252" s="36"/>
      <c r="V252" s="36"/>
      <c r="W252" s="36"/>
      <c r="X252" s="36"/>
      <c r="Y252" s="36"/>
      <c r="Z252" s="43"/>
    </row>
    <row r="253">
      <c r="A253" s="36" t="s">
        <v>1197</v>
      </c>
      <c r="B253" s="33" t="s">
        <v>1198</v>
      </c>
      <c r="C253" s="36" t="s">
        <v>1173</v>
      </c>
      <c r="D253" s="36" t="s">
        <v>25</v>
      </c>
      <c r="E253" s="32"/>
      <c r="F253" s="32" t="s">
        <v>33</v>
      </c>
      <c r="G253" s="36"/>
      <c r="H253" s="36"/>
      <c r="I253" s="36"/>
      <c r="J253" s="32" t="s">
        <v>1199</v>
      </c>
      <c r="K253" s="34" t="s">
        <v>43</v>
      </c>
      <c r="L253" s="34" t="s">
        <v>1200</v>
      </c>
      <c r="M253" s="36"/>
      <c r="N253" s="36"/>
      <c r="O253" s="36"/>
      <c r="P253" s="36"/>
      <c r="Q253" s="36"/>
      <c r="R253" s="36"/>
      <c r="S253" s="36"/>
      <c r="T253" s="36"/>
      <c r="U253" s="36"/>
      <c r="V253" s="36"/>
      <c r="W253" s="36"/>
      <c r="X253" s="36"/>
      <c r="Y253" s="36"/>
      <c r="Z253" s="43"/>
    </row>
    <row r="254">
      <c r="A254" s="38" t="s">
        <v>1201</v>
      </c>
      <c r="B254" s="66" t="s">
        <v>1202</v>
      </c>
      <c r="C254" s="32" t="s">
        <v>932</v>
      </c>
      <c r="D254" s="32" t="s">
        <v>25</v>
      </c>
      <c r="E254" s="32"/>
      <c r="F254" s="32" t="s">
        <v>33</v>
      </c>
      <c r="G254" s="32" t="s">
        <v>35</v>
      </c>
      <c r="H254" s="36"/>
      <c r="I254" s="36"/>
      <c r="J254" s="36"/>
      <c r="K254" s="39" t="s">
        <v>39</v>
      </c>
      <c r="L254" s="35"/>
      <c r="M254" s="36"/>
      <c r="N254" s="36"/>
      <c r="O254" s="36"/>
      <c r="P254" s="36"/>
      <c r="Q254" s="36"/>
      <c r="R254" s="36"/>
      <c r="S254" s="36"/>
      <c r="T254" s="36"/>
      <c r="U254" s="36"/>
      <c r="V254" s="36"/>
      <c r="W254" s="36"/>
      <c r="X254" s="36"/>
      <c r="Y254" s="36"/>
      <c r="Z254" s="43"/>
    </row>
    <row r="255">
      <c r="A255" s="41" t="s">
        <v>1203</v>
      </c>
      <c r="B255" s="33" t="s">
        <v>1204</v>
      </c>
      <c r="C255" s="41" t="s">
        <v>24</v>
      </c>
      <c r="D255" s="41" t="s">
        <v>25</v>
      </c>
      <c r="E255" s="41"/>
      <c r="F255" s="41" t="s">
        <v>33</v>
      </c>
      <c r="G255" s="45"/>
      <c r="H255" s="45"/>
      <c r="I255" s="41" t="s">
        <v>357</v>
      </c>
      <c r="J255" s="45"/>
      <c r="K255" s="41" t="s">
        <v>39</v>
      </c>
      <c r="L255" s="45"/>
      <c r="M255" s="45"/>
      <c r="N255" s="45"/>
      <c r="O255" s="45"/>
      <c r="P255" s="45"/>
      <c r="Q255" s="45"/>
      <c r="R255" s="45"/>
      <c r="S255" s="45"/>
      <c r="T255" s="45"/>
      <c r="U255" s="45"/>
      <c r="V255" s="45"/>
      <c r="W255" s="45"/>
      <c r="X255" s="45"/>
      <c r="Y255" s="45"/>
      <c r="Z255" s="48"/>
    </row>
    <row r="256">
      <c r="A256" s="65" t="s">
        <v>1205</v>
      </c>
      <c r="B256" s="33" t="s">
        <v>1206</v>
      </c>
      <c r="C256" s="65" t="s">
        <v>1207</v>
      </c>
      <c r="D256" s="65" t="s">
        <v>25</v>
      </c>
      <c r="E256" s="36"/>
      <c r="F256" s="36"/>
      <c r="G256" s="32" t="s">
        <v>35</v>
      </c>
      <c r="H256" s="32" t="s">
        <v>37</v>
      </c>
      <c r="I256" s="32" t="s">
        <v>1208</v>
      </c>
      <c r="J256" s="65" t="s">
        <v>1209</v>
      </c>
      <c r="K256" s="34" t="s">
        <v>39</v>
      </c>
      <c r="L256" s="35"/>
      <c r="M256" s="36"/>
      <c r="N256" s="36"/>
      <c r="O256" s="36"/>
      <c r="P256" s="36"/>
      <c r="Q256" s="36"/>
      <c r="R256" s="36"/>
      <c r="S256" s="36"/>
      <c r="T256" s="36"/>
      <c r="U256" s="36"/>
      <c r="V256" s="36"/>
      <c r="W256" s="36"/>
      <c r="X256" s="36"/>
      <c r="Y256" s="36"/>
      <c r="Z256" s="43"/>
    </row>
    <row r="257">
      <c r="A257" s="36" t="s">
        <v>1210</v>
      </c>
      <c r="B257" s="33" t="s">
        <v>1211</v>
      </c>
      <c r="C257" s="36" t="s">
        <v>932</v>
      </c>
      <c r="D257" s="36" t="s">
        <v>25</v>
      </c>
      <c r="E257" s="36"/>
      <c r="F257" s="36"/>
      <c r="G257" s="32" t="s">
        <v>35</v>
      </c>
      <c r="H257" s="36"/>
      <c r="I257" s="36"/>
      <c r="J257" s="36"/>
      <c r="K257" s="34" t="s">
        <v>39</v>
      </c>
      <c r="L257" s="34" t="s">
        <v>1212</v>
      </c>
      <c r="M257" s="36"/>
      <c r="N257" s="36"/>
      <c r="O257" s="36"/>
      <c r="P257" s="36"/>
      <c r="Q257" s="36"/>
      <c r="R257" s="36"/>
      <c r="S257" s="36"/>
      <c r="T257" s="67" t="str">
        <f>HYPERLINK("http://www.wellington-partners.com/wp/downloads/smr/01_ls/wp_closing_en.pdf","€70m - Wellington Partners IV Life Science")</f>
        <v>€70m - Wellington Partners IV Life Science</v>
      </c>
      <c r="U257" s="83"/>
      <c r="V257" s="36"/>
      <c r="W257" s="36"/>
      <c r="X257" s="67" t="str">
        <f>HYPERLINK("http://www.wellington-partners.com/wp/downloads/wpn/2008/080117_wel.pdf","265m - WP IV Tech")</f>
        <v>265m - WP IV Tech</v>
      </c>
      <c r="Y257" s="36"/>
      <c r="Z257" s="43"/>
    </row>
    <row r="258">
      <c r="A258" s="36" t="s">
        <v>1213</v>
      </c>
      <c r="B258" s="33" t="s">
        <v>1214</v>
      </c>
      <c r="C258" s="69" t="s">
        <v>24</v>
      </c>
      <c r="D258" s="36" t="s">
        <v>25</v>
      </c>
      <c r="E258" s="69"/>
      <c r="F258" s="69" t="s">
        <v>33</v>
      </c>
      <c r="G258" s="32"/>
      <c r="H258" s="36"/>
      <c r="I258" s="32" t="s">
        <v>25</v>
      </c>
      <c r="J258" s="32" t="s">
        <v>1215</v>
      </c>
      <c r="K258" s="34" t="s">
        <v>253</v>
      </c>
      <c r="L258" s="35" t="s">
        <v>1216</v>
      </c>
      <c r="M258" s="36"/>
      <c r="N258" s="36"/>
      <c r="O258" s="36"/>
      <c r="P258" s="36"/>
      <c r="Q258" s="36"/>
      <c r="R258" s="36"/>
      <c r="S258" s="36"/>
      <c r="T258" s="36"/>
      <c r="U258" s="36"/>
      <c r="V258" s="36"/>
      <c r="W258" s="36"/>
      <c r="X258" s="36"/>
      <c r="Y258" s="36"/>
      <c r="Z258" s="43"/>
    </row>
    <row r="259">
      <c r="A259" s="38" t="s">
        <v>1217</v>
      </c>
      <c r="B259" s="84" t="s">
        <v>1218</v>
      </c>
      <c r="C259" s="38" t="s">
        <v>24</v>
      </c>
      <c r="D259" s="38" t="s">
        <v>25</v>
      </c>
      <c r="E259" s="38" t="s">
        <v>26</v>
      </c>
      <c r="F259" s="38" t="s">
        <v>33</v>
      </c>
      <c r="G259" s="38" t="s">
        <v>35</v>
      </c>
      <c r="H259" s="40"/>
      <c r="I259" s="38" t="s">
        <v>92</v>
      </c>
      <c r="J259" s="38" t="s">
        <v>1219</v>
      </c>
      <c r="K259" s="38" t="s">
        <v>39</v>
      </c>
      <c r="L259" s="46" t="s">
        <v>1220</v>
      </c>
      <c r="M259" s="36"/>
      <c r="N259" s="36"/>
      <c r="O259" s="36"/>
      <c r="P259" s="36"/>
      <c r="Q259" s="36"/>
      <c r="R259" s="36"/>
      <c r="S259" s="36"/>
      <c r="T259" s="36"/>
      <c r="U259" s="36"/>
      <c r="V259" s="36"/>
      <c r="W259" s="36"/>
      <c r="X259" s="36"/>
      <c r="Y259" s="36"/>
      <c r="Z259" s="43"/>
    </row>
    <row r="260">
      <c r="A260" s="39" t="s">
        <v>1221</v>
      </c>
      <c r="B260" s="33" t="s">
        <v>1222</v>
      </c>
      <c r="C260" s="38" t="s">
        <v>1223</v>
      </c>
      <c r="D260" s="38" t="s">
        <v>1224</v>
      </c>
      <c r="E260" s="52" t="s">
        <v>26</v>
      </c>
      <c r="F260" s="52" t="s">
        <v>33</v>
      </c>
      <c r="G260" s="36"/>
      <c r="H260" s="36"/>
      <c r="I260" s="39" t="s">
        <v>1225</v>
      </c>
      <c r="J260" s="65" t="s">
        <v>1226</v>
      </c>
      <c r="K260" s="34" t="s">
        <v>39</v>
      </c>
      <c r="L260" s="35"/>
      <c r="M260" s="36"/>
      <c r="N260" s="36"/>
      <c r="O260" s="36"/>
      <c r="P260" s="36"/>
      <c r="Q260" s="36"/>
      <c r="R260" s="36"/>
      <c r="S260" s="36"/>
      <c r="T260" s="36"/>
      <c r="U260" s="36"/>
      <c r="V260" s="36"/>
      <c r="W260" s="36"/>
      <c r="X260" s="36"/>
      <c r="Y260" s="36"/>
      <c r="Z260" s="43"/>
    </row>
    <row r="261">
      <c r="A261" s="32" t="s">
        <v>23</v>
      </c>
      <c r="B261" s="33" t="s">
        <v>1227</v>
      </c>
      <c r="C261" s="32" t="s">
        <v>1228</v>
      </c>
      <c r="D261" s="32" t="s">
        <v>1229</v>
      </c>
      <c r="E261" s="32"/>
      <c r="F261" s="32" t="s">
        <v>33</v>
      </c>
      <c r="G261" s="36"/>
      <c r="H261" s="36"/>
      <c r="I261" s="32" t="s">
        <v>212</v>
      </c>
      <c r="J261" s="32" t="s">
        <v>1230</v>
      </c>
      <c r="K261" s="34" t="s">
        <v>39</v>
      </c>
      <c r="L261" s="34" t="s">
        <v>1231</v>
      </c>
      <c r="M261" s="36"/>
      <c r="N261" s="36"/>
      <c r="O261" s="36"/>
      <c r="P261" s="36"/>
      <c r="Q261" s="36"/>
      <c r="R261" s="36"/>
      <c r="S261" s="36"/>
      <c r="T261" s="36"/>
      <c r="U261" s="36"/>
      <c r="V261" s="36"/>
      <c r="W261" s="36"/>
      <c r="X261" s="36"/>
      <c r="Y261" s="36"/>
      <c r="Z261" s="43"/>
    </row>
    <row r="262">
      <c r="A262" s="45" t="s">
        <v>1232</v>
      </c>
      <c r="B262" s="33" t="s">
        <v>1233</v>
      </c>
      <c r="C262" s="41" t="s">
        <v>1234</v>
      </c>
      <c r="D262" s="46" t="s">
        <v>1235</v>
      </c>
      <c r="E262" s="41"/>
      <c r="F262" s="41" t="s">
        <v>33</v>
      </c>
      <c r="G262" s="45" t="s">
        <v>35</v>
      </c>
      <c r="H262" s="45" t="s">
        <v>37</v>
      </c>
      <c r="I262" s="41" t="s">
        <v>1236</v>
      </c>
      <c r="J262" s="45"/>
      <c r="K262" s="41" t="s">
        <v>39</v>
      </c>
      <c r="L262" s="41" t="s">
        <v>1237</v>
      </c>
      <c r="M262" s="41"/>
      <c r="N262" s="41"/>
      <c r="O262" s="41"/>
      <c r="P262" s="41"/>
      <c r="Q262" s="75" t="str">
        <f>HYPERLINK("http://techcrunch.com/2015/08/23/lakestar-385m/","EUR 350m - Lakestar II LP")</f>
        <v>EUR 350m - Lakestar II LP</v>
      </c>
      <c r="R262" s="45"/>
      <c r="S262" s="45"/>
      <c r="T262" s="45"/>
      <c r="U262" s="45"/>
      <c r="V262" s="45"/>
      <c r="W262" s="45"/>
      <c r="X262" s="45"/>
      <c r="Y262" s="45"/>
      <c r="Z262" s="48"/>
    </row>
    <row r="263">
      <c r="A263" s="38" t="s">
        <v>1238</v>
      </c>
      <c r="B263" s="33" t="s">
        <v>1239</v>
      </c>
      <c r="C263" s="38" t="s">
        <v>1240</v>
      </c>
      <c r="D263" s="38" t="s">
        <v>1241</v>
      </c>
      <c r="E263" s="38"/>
      <c r="F263" s="38" t="s">
        <v>33</v>
      </c>
      <c r="G263" s="38" t="s">
        <v>35</v>
      </c>
      <c r="H263" s="38" t="s">
        <v>37</v>
      </c>
      <c r="I263" s="38" t="s">
        <v>1242</v>
      </c>
      <c r="J263" s="38" t="s">
        <v>1243</v>
      </c>
      <c r="K263" s="38" t="s">
        <v>43</v>
      </c>
      <c r="L263" s="46" t="s">
        <v>1244</v>
      </c>
      <c r="M263" s="36"/>
      <c r="N263" s="36"/>
      <c r="O263" s="36"/>
      <c r="P263" s="36"/>
      <c r="Q263" s="36"/>
      <c r="R263" s="36"/>
      <c r="S263" s="36"/>
      <c r="T263" s="36"/>
      <c r="U263" s="36"/>
      <c r="V263" s="36"/>
      <c r="W263" s="36"/>
      <c r="X263" s="36"/>
      <c r="Y263" s="36"/>
      <c r="Z263" s="43"/>
    </row>
    <row r="264">
      <c r="A264" s="57" t="s">
        <v>1245</v>
      </c>
      <c r="B264" s="78" t="s">
        <v>1246</v>
      </c>
      <c r="C264" s="38" t="s">
        <v>1247</v>
      </c>
      <c r="D264" s="38" t="s">
        <v>1248</v>
      </c>
      <c r="E264" s="38" t="s">
        <v>26</v>
      </c>
      <c r="F264" s="38" t="s">
        <v>33</v>
      </c>
      <c r="G264" s="38" t="s">
        <v>35</v>
      </c>
      <c r="H264" s="40"/>
      <c r="I264" s="38" t="s">
        <v>532</v>
      </c>
      <c r="J264" s="38" t="s">
        <v>1249</v>
      </c>
      <c r="K264" s="38" t="s">
        <v>236</v>
      </c>
      <c r="L264" s="46" t="s">
        <v>1250</v>
      </c>
      <c r="M264" s="36"/>
      <c r="N264" s="36"/>
      <c r="O264" s="36"/>
      <c r="P264" s="36"/>
      <c r="Q264" s="36"/>
      <c r="R264" s="36"/>
      <c r="S264" s="36"/>
      <c r="T264" s="36"/>
      <c r="U264" s="36"/>
      <c r="V264" s="36"/>
      <c r="W264" s="36"/>
      <c r="X264" s="36"/>
      <c r="Y264" s="36"/>
      <c r="Z264" s="43"/>
    </row>
    <row r="265">
      <c r="A265" s="39" t="s">
        <v>1251</v>
      </c>
      <c r="B265" s="33" t="s">
        <v>1252</v>
      </c>
      <c r="C265" s="39" t="s">
        <v>1253</v>
      </c>
      <c r="D265" s="39" t="s">
        <v>1254</v>
      </c>
      <c r="E265" s="38"/>
      <c r="F265" s="38" t="s">
        <v>33</v>
      </c>
      <c r="G265" s="38" t="s">
        <v>35</v>
      </c>
      <c r="H265" s="38" t="s">
        <v>37</v>
      </c>
      <c r="I265" s="38" t="s">
        <v>1255</v>
      </c>
      <c r="J265" s="39" t="s">
        <v>1256</v>
      </c>
      <c r="K265" s="39" t="s">
        <v>39</v>
      </c>
      <c r="L265" s="41" t="s">
        <v>1257</v>
      </c>
      <c r="M265" s="40"/>
      <c r="N265" s="40"/>
      <c r="O265" s="40"/>
      <c r="P265" s="40"/>
      <c r="Q265" s="40"/>
      <c r="R265" s="40"/>
      <c r="S265" s="40"/>
      <c r="T265" s="40"/>
      <c r="U265" s="40"/>
      <c r="V265" s="40"/>
      <c r="W265" s="40"/>
      <c r="X265" s="40"/>
      <c r="Y265" s="40"/>
      <c r="Z265" s="42"/>
    </row>
    <row r="266">
      <c r="A266" s="36" t="s">
        <v>1258</v>
      </c>
      <c r="B266" s="33" t="s">
        <v>1259</v>
      </c>
      <c r="C266" s="32" t="s">
        <v>1260</v>
      </c>
      <c r="D266" s="32" t="s">
        <v>1261</v>
      </c>
      <c r="E266" s="32"/>
      <c r="F266" s="32"/>
      <c r="G266" s="32" t="s">
        <v>35</v>
      </c>
      <c r="H266" s="32"/>
      <c r="I266" s="32" t="s">
        <v>1262</v>
      </c>
      <c r="J266" s="32"/>
      <c r="K266" s="34" t="s">
        <v>39</v>
      </c>
      <c r="L266" s="34" t="s">
        <v>1263</v>
      </c>
      <c r="M266" s="36"/>
      <c r="N266" s="36"/>
      <c r="O266" s="36"/>
      <c r="P266" s="36"/>
      <c r="Q266" s="36"/>
      <c r="R266" s="36"/>
      <c r="S266" s="36"/>
      <c r="T266" s="36"/>
      <c r="U266" s="50" t="str">
        <f>HYPERLINK("http://www.finance-monthly.com/news/Creathor-Venture-holds-first-closing-","€80m - Creathor Venture III")</f>
        <v>€80m - Creathor Venture III</v>
      </c>
      <c r="V266" s="36"/>
      <c r="W266" s="36"/>
      <c r="X266" s="36"/>
      <c r="Y266" s="36"/>
      <c r="Z266" s="43"/>
    </row>
    <row r="267">
      <c r="A267" s="36" t="s">
        <v>1264</v>
      </c>
      <c r="B267" s="33" t="s">
        <v>1265</v>
      </c>
      <c r="C267" s="32" t="s">
        <v>1266</v>
      </c>
      <c r="D267" s="32" t="s">
        <v>1267</v>
      </c>
      <c r="E267" s="36"/>
      <c r="F267" s="36" t="s">
        <v>33</v>
      </c>
      <c r="G267" s="36" t="s">
        <v>35</v>
      </c>
      <c r="H267" s="32" t="s">
        <v>37</v>
      </c>
      <c r="I267" s="36"/>
      <c r="J267" s="36" t="s">
        <v>1268</v>
      </c>
      <c r="K267" s="34" t="s">
        <v>43</v>
      </c>
      <c r="L267" s="35" t="s">
        <v>1269</v>
      </c>
      <c r="M267" s="36"/>
      <c r="N267" s="36"/>
      <c r="O267" s="36"/>
      <c r="P267" s="36"/>
      <c r="Q267" s="36"/>
      <c r="R267" s="36"/>
      <c r="S267" s="36"/>
      <c r="T267" s="36"/>
      <c r="U267" s="36"/>
      <c r="V267" s="36"/>
      <c r="W267" s="36"/>
      <c r="X267" s="36"/>
      <c r="Y267" s="36"/>
      <c r="Z267" s="43"/>
    </row>
    <row r="268">
      <c r="A268" s="38" t="s">
        <v>1270</v>
      </c>
      <c r="B268" s="33" t="s">
        <v>1271</v>
      </c>
      <c r="C268" s="38" t="s">
        <v>1272</v>
      </c>
      <c r="D268" s="38" t="s">
        <v>1267</v>
      </c>
      <c r="E268" s="39"/>
      <c r="F268" s="39"/>
      <c r="G268" s="32" t="s">
        <v>35</v>
      </c>
      <c r="H268" s="32" t="s">
        <v>37</v>
      </c>
      <c r="I268" s="38" t="s">
        <v>1273</v>
      </c>
      <c r="J268" s="46" t="s">
        <v>1274</v>
      </c>
      <c r="K268" s="38" t="s">
        <v>43</v>
      </c>
      <c r="L268" s="41"/>
      <c r="M268" s="40"/>
      <c r="N268" s="40"/>
      <c r="O268" s="40"/>
      <c r="P268" s="38" t="s">
        <v>1275</v>
      </c>
      <c r="Q268" s="40"/>
      <c r="R268" s="40"/>
      <c r="S268" s="40"/>
      <c r="T268" s="40"/>
      <c r="U268" s="38" t="s">
        <v>1276</v>
      </c>
      <c r="V268" s="40"/>
      <c r="W268" s="40"/>
      <c r="X268" s="40"/>
      <c r="Y268" s="40"/>
      <c r="Z268" s="42"/>
    </row>
    <row r="269">
      <c r="A269" s="36" t="s">
        <v>1277</v>
      </c>
      <c r="B269" s="33" t="s">
        <v>1278</v>
      </c>
      <c r="C269" s="32" t="s">
        <v>1279</v>
      </c>
      <c r="D269" s="32" t="s">
        <v>1280</v>
      </c>
      <c r="E269" s="32"/>
      <c r="F269" s="32" t="s">
        <v>33</v>
      </c>
      <c r="G269" s="36" t="s">
        <v>35</v>
      </c>
      <c r="H269" s="36"/>
      <c r="I269" s="39" t="s">
        <v>1281</v>
      </c>
      <c r="J269" s="36"/>
      <c r="K269" s="34" t="s">
        <v>39</v>
      </c>
      <c r="L269" s="53" t="s">
        <v>1282</v>
      </c>
      <c r="M269" s="52"/>
      <c r="N269" s="52"/>
      <c r="O269" s="52"/>
      <c r="P269" s="52" t="s">
        <v>1283</v>
      </c>
      <c r="Q269" s="36"/>
      <c r="R269" s="50" t="str">
        <f>HYPERLINK("http://venturevillage.eu/earlybird-fund","€110m - Earlybird’s Digital East Fund ")</f>
        <v>€110m - Earlybird’s Digital East Fund </v>
      </c>
      <c r="S269" s="36"/>
      <c r="T269" s="50" t="str">
        <f>HYPERLINK("http://www.marketwire.com/press-release/earlybird-venture-capital-announces-100m-first-close-of-fourth-venture-fund-1639562.htm","$200m - Earlybird IV")</f>
        <v>$200m - Earlybird IV</v>
      </c>
      <c r="U269" s="36"/>
      <c r="V269" s="36"/>
      <c r="W269" s="36"/>
      <c r="X269" s="36"/>
      <c r="Y269" s="36"/>
      <c r="Z269" s="43"/>
    </row>
    <row r="270">
      <c r="A270" s="38" t="s">
        <v>1284</v>
      </c>
      <c r="B270" s="33" t="s">
        <v>1285</v>
      </c>
      <c r="C270" s="38" t="s">
        <v>28</v>
      </c>
      <c r="D270" s="38" t="s">
        <v>28</v>
      </c>
      <c r="E270" s="40"/>
      <c r="F270" s="38" t="s">
        <v>33</v>
      </c>
      <c r="G270" s="38" t="s">
        <v>35</v>
      </c>
      <c r="H270" s="40"/>
      <c r="I270" s="38" t="s">
        <v>1286</v>
      </c>
      <c r="J270" s="38" t="s">
        <v>1287</v>
      </c>
      <c r="K270" s="38" t="s">
        <v>43</v>
      </c>
      <c r="L270" s="46" t="s">
        <v>1288</v>
      </c>
      <c r="M270" s="40"/>
      <c r="N270" s="40"/>
      <c r="O270" s="40"/>
      <c r="P270" s="40"/>
      <c r="Q270" s="40"/>
      <c r="R270" s="40"/>
      <c r="S270" s="40"/>
      <c r="T270" s="40"/>
      <c r="U270" s="40"/>
      <c r="V270" s="40"/>
      <c r="W270" s="40"/>
      <c r="X270" s="40"/>
      <c r="Y270" s="40"/>
      <c r="Z270" s="42"/>
    </row>
    <row r="271">
      <c r="A271" s="36" t="s">
        <v>1289</v>
      </c>
      <c r="B271" s="33" t="s">
        <v>1290</v>
      </c>
      <c r="C271" s="32" t="s">
        <v>1291</v>
      </c>
      <c r="D271" s="32" t="s">
        <v>1292</v>
      </c>
      <c r="E271" s="32"/>
      <c r="F271" s="32" t="s">
        <v>33</v>
      </c>
      <c r="G271" s="32"/>
      <c r="H271" s="36"/>
      <c r="I271" s="32" t="s">
        <v>1293</v>
      </c>
      <c r="J271" s="32" t="s">
        <v>1294</v>
      </c>
      <c r="K271" s="34" t="s">
        <v>39</v>
      </c>
      <c r="L271" s="35" t="s">
        <v>1295</v>
      </c>
      <c r="M271" s="36"/>
      <c r="N271" s="36"/>
      <c r="O271" s="36"/>
      <c r="P271" s="36"/>
      <c r="Q271" s="36"/>
      <c r="R271" s="56" t="s">
        <v>1296</v>
      </c>
      <c r="S271" s="36"/>
      <c r="T271" s="56" t="s">
        <v>1296</v>
      </c>
      <c r="U271" s="36"/>
      <c r="V271" s="36"/>
      <c r="W271" s="56" t="s">
        <v>1297</v>
      </c>
      <c r="X271" s="36"/>
      <c r="Y271" s="36"/>
      <c r="Z271" s="43"/>
    </row>
    <row r="272">
      <c r="A272" s="38" t="s">
        <v>1298</v>
      </c>
      <c r="B272" s="33" t="s">
        <v>1299</v>
      </c>
      <c r="C272" s="38" t="s">
        <v>1291</v>
      </c>
      <c r="D272" s="38" t="s">
        <v>1292</v>
      </c>
      <c r="E272" s="38"/>
      <c r="F272" s="38" t="s">
        <v>33</v>
      </c>
      <c r="G272" s="40"/>
      <c r="H272" s="40"/>
      <c r="I272" s="38" t="s">
        <v>1292</v>
      </c>
      <c r="J272" s="52" t="s">
        <v>1300</v>
      </c>
      <c r="K272" s="38" t="s">
        <v>39</v>
      </c>
      <c r="L272" s="45"/>
      <c r="M272" s="40"/>
      <c r="N272" s="40"/>
      <c r="O272" s="40"/>
      <c r="P272" s="40"/>
      <c r="Q272" s="40"/>
      <c r="R272" s="40"/>
      <c r="S272" s="40"/>
      <c r="T272" s="40"/>
      <c r="U272" s="40"/>
      <c r="V272" s="40"/>
      <c r="W272" s="40"/>
      <c r="X272" s="40"/>
      <c r="Y272" s="40"/>
      <c r="Z272" s="42"/>
    </row>
    <row r="273">
      <c r="A273" s="45" t="s">
        <v>1301</v>
      </c>
      <c r="B273" s="33" t="s">
        <v>1302</v>
      </c>
      <c r="C273" s="45" t="s">
        <v>1303</v>
      </c>
      <c r="D273" s="45" t="s">
        <v>1304</v>
      </c>
      <c r="E273" s="45"/>
      <c r="F273" s="45" t="s">
        <v>33</v>
      </c>
      <c r="G273" s="45"/>
      <c r="H273" s="45"/>
      <c r="I273" s="45" t="s">
        <v>1305</v>
      </c>
      <c r="J273" s="40"/>
      <c r="K273" s="85" t="s">
        <v>48</v>
      </c>
      <c r="L273" s="85" t="s">
        <v>1306</v>
      </c>
      <c r="M273" s="40"/>
      <c r="N273" s="40"/>
      <c r="O273" s="40"/>
      <c r="P273" s="40"/>
      <c r="Q273" s="40"/>
      <c r="R273" s="40"/>
      <c r="S273" s="40"/>
      <c r="T273" s="40"/>
      <c r="U273" s="40"/>
      <c r="V273" s="40"/>
      <c r="W273" s="40"/>
      <c r="X273" s="40"/>
      <c r="Y273" s="40"/>
      <c r="Z273" s="86"/>
    </row>
    <row r="274">
      <c r="A274" s="45" t="s">
        <v>1307</v>
      </c>
      <c r="B274" s="33" t="s">
        <v>1308</v>
      </c>
      <c r="C274" s="45" t="s">
        <v>1303</v>
      </c>
      <c r="D274" s="45" t="s">
        <v>1304</v>
      </c>
      <c r="E274" s="45"/>
      <c r="F274" s="45" t="s">
        <v>33</v>
      </c>
      <c r="G274" s="45" t="s">
        <v>35</v>
      </c>
      <c r="H274" s="40"/>
      <c r="I274" s="45" t="s">
        <v>1305</v>
      </c>
      <c r="J274" s="45" t="s">
        <v>1309</v>
      </c>
      <c r="K274" s="85" t="s">
        <v>39</v>
      </c>
      <c r="L274" s="85" t="s">
        <v>1310</v>
      </c>
      <c r="M274" s="40"/>
      <c r="N274" s="40"/>
      <c r="O274" s="40"/>
      <c r="P274" s="40"/>
      <c r="Q274" s="40"/>
      <c r="R274" s="40"/>
      <c r="S274" s="40"/>
      <c r="T274" s="40"/>
      <c r="U274" s="40"/>
      <c r="V274" s="40"/>
      <c r="W274" s="40"/>
      <c r="X274" s="40"/>
      <c r="Y274" s="40"/>
      <c r="Z274" s="86"/>
    </row>
    <row r="275">
      <c r="A275" s="45" t="s">
        <v>1311</v>
      </c>
      <c r="B275" s="33" t="s">
        <v>1312</v>
      </c>
      <c r="C275" s="45" t="s">
        <v>1303</v>
      </c>
      <c r="D275" s="45" t="s">
        <v>1304</v>
      </c>
      <c r="E275" s="40"/>
      <c r="F275" s="40"/>
      <c r="G275" s="45" t="s">
        <v>35</v>
      </c>
      <c r="H275" s="45" t="s">
        <v>37</v>
      </c>
      <c r="I275" s="45" t="s">
        <v>1304</v>
      </c>
      <c r="J275" s="45" t="s">
        <v>1313</v>
      </c>
      <c r="K275" s="85" t="s">
        <v>39</v>
      </c>
      <c r="L275" s="85"/>
      <c r="M275" s="40"/>
      <c r="N275" s="40"/>
      <c r="O275" s="40"/>
      <c r="P275" s="40"/>
      <c r="Q275" s="40"/>
      <c r="R275" s="40"/>
      <c r="S275" s="40"/>
      <c r="T275" s="40"/>
      <c r="U275" s="40"/>
      <c r="V275" s="40"/>
      <c r="W275" s="40"/>
      <c r="X275" s="40"/>
      <c r="Y275" s="40"/>
      <c r="Z275" s="86"/>
    </row>
    <row r="276">
      <c r="A276" s="55" t="s">
        <v>1314</v>
      </c>
      <c r="B276" s="33" t="s">
        <v>1315</v>
      </c>
      <c r="C276" s="51" t="s">
        <v>1303</v>
      </c>
      <c r="D276" s="38" t="s">
        <v>1304</v>
      </c>
      <c r="E276" s="38"/>
      <c r="F276" s="38" t="s">
        <v>33</v>
      </c>
      <c r="G276" s="40"/>
      <c r="H276" s="40"/>
      <c r="I276" s="52" t="s">
        <v>1316</v>
      </c>
      <c r="J276" s="38" t="s">
        <v>1317</v>
      </c>
      <c r="K276" s="38" t="s">
        <v>39</v>
      </c>
      <c r="L276" s="46" t="s">
        <v>1318</v>
      </c>
      <c r="M276" s="40"/>
      <c r="N276" s="40"/>
      <c r="O276" s="40"/>
      <c r="P276" s="40"/>
      <c r="Q276" s="40"/>
      <c r="R276" s="40"/>
      <c r="S276" s="40"/>
      <c r="T276" s="40"/>
      <c r="U276" s="40"/>
      <c r="V276" s="40"/>
      <c r="W276" s="40"/>
      <c r="X276" s="40"/>
      <c r="Y276" s="40"/>
      <c r="Z276" s="42"/>
    </row>
    <row r="277">
      <c r="A277" s="32" t="s">
        <v>1319</v>
      </c>
      <c r="B277" s="33" t="s">
        <v>1320</v>
      </c>
      <c r="C277" s="36" t="s">
        <v>1303</v>
      </c>
      <c r="D277" s="36" t="s">
        <v>1304</v>
      </c>
      <c r="E277" s="32"/>
      <c r="F277" s="32" t="s">
        <v>33</v>
      </c>
      <c r="G277" s="36"/>
      <c r="H277" s="36"/>
      <c r="I277" s="36"/>
      <c r="J277" s="36"/>
      <c r="K277" s="34" t="s">
        <v>39</v>
      </c>
      <c r="L277" s="34" t="s">
        <v>1321</v>
      </c>
      <c r="M277" s="36"/>
      <c r="N277" s="36"/>
      <c r="O277" s="36"/>
      <c r="P277" s="36"/>
      <c r="Q277" s="36"/>
      <c r="R277" s="36"/>
      <c r="S277" s="67" t="str">
        <f>HYPERLINK("https://www.crunchbase.com/organization/day-one-capital#/entity","€3.5m - OTP-Day One Seed Fund")</f>
        <v>€3.5m - OTP-Day One Seed Fund</v>
      </c>
      <c r="T277" s="36"/>
      <c r="U277" s="67" t="str">
        <f>HYPERLINK("http://techcrunch.com/2011/06/16/day-one-capital-launches-as-hungarys-first-institutional-business-angel-fund/","€1.5m - Day One VC Fund I")</f>
        <v>€1.5m - Day One VC Fund I</v>
      </c>
      <c r="V277" s="36"/>
      <c r="W277" s="36"/>
      <c r="X277" s="36"/>
      <c r="Y277" s="36"/>
      <c r="Z277" s="43"/>
    </row>
    <row r="278">
      <c r="A278" s="40" t="s">
        <v>1322</v>
      </c>
      <c r="B278" s="33" t="s">
        <v>1323</v>
      </c>
      <c r="C278" s="40" t="s">
        <v>1303</v>
      </c>
      <c r="D278" s="40" t="s">
        <v>1304</v>
      </c>
      <c r="E278" s="40"/>
      <c r="F278" s="40" t="s">
        <v>27</v>
      </c>
      <c r="G278" s="38" t="s">
        <v>35</v>
      </c>
      <c r="H278" s="38" t="s">
        <v>37</v>
      </c>
      <c r="I278" s="40" t="s">
        <v>1324</v>
      </c>
      <c r="J278" s="40" t="s">
        <v>1325</v>
      </c>
      <c r="K278" s="40" t="s">
        <v>39</v>
      </c>
      <c r="L278" s="45"/>
      <c r="M278" s="40"/>
      <c r="N278" s="40"/>
      <c r="O278" s="40"/>
      <c r="P278" s="40"/>
      <c r="Q278" s="40"/>
      <c r="R278" s="40"/>
      <c r="S278" s="40"/>
      <c r="T278" s="40"/>
      <c r="U278" s="40" t="s">
        <v>1326</v>
      </c>
      <c r="V278" s="40"/>
      <c r="W278" s="40"/>
      <c r="X278" s="40"/>
      <c r="Y278" s="40"/>
      <c r="Z278" s="86"/>
    </row>
    <row r="279">
      <c r="A279" s="45" t="s">
        <v>1327</v>
      </c>
      <c r="B279" s="33" t="s">
        <v>1328</v>
      </c>
      <c r="C279" s="45" t="s">
        <v>1303</v>
      </c>
      <c r="D279" s="45" t="s">
        <v>1304</v>
      </c>
      <c r="E279" s="45"/>
      <c r="F279" s="45" t="s">
        <v>33</v>
      </c>
      <c r="G279" s="45" t="s">
        <v>35</v>
      </c>
      <c r="H279" s="40"/>
      <c r="I279" s="45" t="s">
        <v>1304</v>
      </c>
      <c r="J279" s="45" t="s">
        <v>1329</v>
      </c>
      <c r="K279" s="85" t="s">
        <v>39</v>
      </c>
      <c r="L279" s="85"/>
      <c r="M279" s="40"/>
      <c r="N279" s="40"/>
      <c r="O279" s="40"/>
      <c r="P279" s="40"/>
      <c r="Q279" s="40"/>
      <c r="R279" s="40"/>
      <c r="S279" s="40"/>
      <c r="T279" s="40"/>
      <c r="U279" s="40"/>
      <c r="V279" s="40"/>
      <c r="W279" s="40"/>
      <c r="X279" s="45"/>
      <c r="Y279" s="40"/>
      <c r="Z279" s="86"/>
    </row>
    <row r="280">
      <c r="A280" s="45" t="s">
        <v>1330</v>
      </c>
      <c r="B280" s="33" t="s">
        <v>1331</v>
      </c>
      <c r="C280" s="45" t="s">
        <v>1303</v>
      </c>
      <c r="D280" s="45" t="s">
        <v>1304</v>
      </c>
      <c r="E280" s="46"/>
      <c r="F280" s="46" t="s">
        <v>33</v>
      </c>
      <c r="G280" s="40"/>
      <c r="H280" s="40"/>
      <c r="I280" s="45" t="s">
        <v>172</v>
      </c>
      <c r="J280" s="45" t="s">
        <v>1332</v>
      </c>
      <c r="K280" s="45" t="s">
        <v>39</v>
      </c>
      <c r="L280" s="45"/>
      <c r="M280" s="40"/>
      <c r="N280" s="40"/>
      <c r="O280" s="40"/>
      <c r="P280" s="40"/>
      <c r="Q280" s="40"/>
      <c r="R280" s="40"/>
      <c r="S280" s="40"/>
      <c r="T280" s="40"/>
      <c r="U280" s="40"/>
      <c r="V280" s="40"/>
      <c r="W280" s="40"/>
      <c r="X280" s="40"/>
      <c r="Y280" s="40"/>
      <c r="Z280" s="86"/>
    </row>
    <row r="281">
      <c r="A281" s="45" t="s">
        <v>1333</v>
      </c>
      <c r="B281" s="33" t="s">
        <v>1334</v>
      </c>
      <c r="C281" s="40" t="s">
        <v>1303</v>
      </c>
      <c r="D281" s="45" t="s">
        <v>1304</v>
      </c>
      <c r="E281" s="46"/>
      <c r="F281" s="46" t="s">
        <v>33</v>
      </c>
      <c r="G281" s="46" t="s">
        <v>35</v>
      </c>
      <c r="H281" s="45"/>
      <c r="I281" s="45" t="s">
        <v>1305</v>
      </c>
      <c r="J281" s="45" t="s">
        <v>1335</v>
      </c>
      <c r="K281" s="85" t="s">
        <v>39</v>
      </c>
      <c r="L281" s="45"/>
      <c r="M281" s="40"/>
      <c r="N281" s="40"/>
      <c r="O281" s="40"/>
      <c r="P281" s="40"/>
      <c r="Q281" s="40"/>
      <c r="R281" s="40"/>
      <c r="S281" s="40"/>
      <c r="T281" s="40"/>
      <c r="U281" s="40"/>
      <c r="V281" s="40"/>
      <c r="W281" s="40"/>
      <c r="X281" s="40"/>
      <c r="Y281" s="40"/>
      <c r="Z281" s="86"/>
    </row>
    <row r="282">
      <c r="A282" s="45" t="s">
        <v>1336</v>
      </c>
      <c r="B282" s="33" t="s">
        <v>1337</v>
      </c>
      <c r="C282" s="40" t="s">
        <v>1303</v>
      </c>
      <c r="D282" s="45" t="s">
        <v>1304</v>
      </c>
      <c r="E282" s="46"/>
      <c r="F282" s="46" t="s">
        <v>33</v>
      </c>
      <c r="G282" s="46" t="s">
        <v>35</v>
      </c>
      <c r="H282" s="46" t="s">
        <v>37</v>
      </c>
      <c r="I282" s="45" t="s">
        <v>1305</v>
      </c>
      <c r="J282" s="45" t="s">
        <v>1332</v>
      </c>
      <c r="K282" s="85" t="s">
        <v>39</v>
      </c>
      <c r="L282" s="45"/>
      <c r="M282" s="40"/>
      <c r="N282" s="40"/>
      <c r="O282" s="40"/>
      <c r="P282" s="40"/>
      <c r="Q282" s="40"/>
      <c r="R282" s="40"/>
      <c r="S282" s="40"/>
      <c r="T282" s="40"/>
      <c r="U282" s="40"/>
      <c r="V282" s="40"/>
      <c r="W282" s="40"/>
      <c r="X282" s="40"/>
      <c r="Y282" s="40"/>
      <c r="Z282" s="86"/>
    </row>
    <row r="283">
      <c r="A283" s="45" t="s">
        <v>1338</v>
      </c>
      <c r="B283" s="33" t="s">
        <v>1339</v>
      </c>
      <c r="C283" s="45" t="s">
        <v>1303</v>
      </c>
      <c r="D283" s="45" t="s">
        <v>1304</v>
      </c>
      <c r="E283" s="46"/>
      <c r="F283" s="46" t="s">
        <v>33</v>
      </c>
      <c r="G283" s="46" t="s">
        <v>35</v>
      </c>
      <c r="H283" s="46" t="s">
        <v>37</v>
      </c>
      <c r="I283" s="45" t="s">
        <v>1304</v>
      </c>
      <c r="J283" s="45" t="s">
        <v>1340</v>
      </c>
      <c r="K283" s="45" t="s">
        <v>39</v>
      </c>
      <c r="L283" s="45"/>
      <c r="M283" s="40"/>
      <c r="N283" s="40"/>
      <c r="O283" s="40"/>
      <c r="P283" s="40"/>
      <c r="Q283" s="40"/>
      <c r="R283" s="45"/>
      <c r="S283" s="40"/>
      <c r="T283" s="40"/>
      <c r="U283" s="40"/>
      <c r="V283" s="40"/>
      <c r="W283" s="40"/>
      <c r="X283" s="40"/>
      <c r="Y283" s="40"/>
      <c r="Z283" s="86"/>
    </row>
    <row r="284">
      <c r="A284" s="45" t="s">
        <v>1341</v>
      </c>
      <c r="B284" s="33" t="s">
        <v>1342</v>
      </c>
      <c r="C284" s="45" t="s">
        <v>1343</v>
      </c>
      <c r="D284" s="45" t="s">
        <v>1344</v>
      </c>
      <c r="E284" s="45"/>
      <c r="F284" s="45" t="s">
        <v>33</v>
      </c>
      <c r="G284" s="45" t="s">
        <v>35</v>
      </c>
      <c r="H284" s="40"/>
      <c r="I284" s="45" t="s">
        <v>172</v>
      </c>
      <c r="J284" s="45" t="s">
        <v>1332</v>
      </c>
      <c r="K284" s="85" t="s">
        <v>39</v>
      </c>
      <c r="L284" s="85"/>
      <c r="M284" s="40"/>
      <c r="N284" s="40"/>
      <c r="O284" s="40"/>
      <c r="P284" s="40"/>
      <c r="Q284" s="40"/>
      <c r="R284" s="40"/>
      <c r="S284" s="40"/>
      <c r="T284" s="40"/>
      <c r="U284" s="40"/>
      <c r="V284" s="40"/>
      <c r="W284" s="40"/>
      <c r="X284" s="40"/>
      <c r="Y284" s="40"/>
      <c r="Z284" s="86"/>
    </row>
    <row r="285">
      <c r="A285" s="39" t="s">
        <v>1345</v>
      </c>
      <c r="B285" s="33" t="s">
        <v>1346</v>
      </c>
      <c r="C285" s="52" t="s">
        <v>1347</v>
      </c>
      <c r="D285" s="32" t="s">
        <v>1348</v>
      </c>
      <c r="E285" s="36"/>
      <c r="F285" s="36"/>
      <c r="G285" s="36"/>
      <c r="H285" s="36"/>
      <c r="I285" s="36"/>
      <c r="J285" s="36"/>
      <c r="K285" s="35"/>
      <c r="L285" s="35"/>
      <c r="M285" s="36"/>
      <c r="N285" s="36"/>
      <c r="O285" s="36"/>
      <c r="P285" s="36"/>
      <c r="Q285" s="36"/>
      <c r="R285" s="36"/>
      <c r="S285" s="36"/>
      <c r="T285" s="36"/>
      <c r="U285" s="36"/>
      <c r="V285" s="36"/>
      <c r="W285" s="36"/>
      <c r="X285" s="36"/>
      <c r="Y285" s="36"/>
      <c r="Z285" s="43"/>
    </row>
    <row r="286">
      <c r="A286" s="39" t="s">
        <v>1349</v>
      </c>
      <c r="B286" s="33" t="s">
        <v>1350</v>
      </c>
      <c r="C286" s="52" t="s">
        <v>1347</v>
      </c>
      <c r="D286" s="32" t="s">
        <v>1348</v>
      </c>
      <c r="E286" s="36"/>
      <c r="F286" s="36"/>
      <c r="G286" s="36"/>
      <c r="H286" s="36"/>
      <c r="I286" s="36"/>
      <c r="J286" s="36"/>
      <c r="K286" s="35"/>
      <c r="L286" s="35"/>
      <c r="M286" s="36"/>
      <c r="N286" s="36"/>
      <c r="O286" s="36"/>
      <c r="P286" s="36"/>
      <c r="Q286" s="36"/>
      <c r="R286" s="36"/>
      <c r="S286" s="36"/>
      <c r="T286" s="36"/>
      <c r="U286" s="36"/>
      <c r="V286" s="36"/>
      <c r="W286" s="36"/>
      <c r="X286" s="36"/>
      <c r="Y286" s="36"/>
      <c r="Z286" s="43"/>
    </row>
    <row r="287">
      <c r="A287" s="39" t="s">
        <v>1351</v>
      </c>
      <c r="B287" s="33" t="s">
        <v>1352</v>
      </c>
      <c r="C287" s="52" t="s">
        <v>1347</v>
      </c>
      <c r="D287" s="32" t="s">
        <v>1348</v>
      </c>
      <c r="E287" s="36"/>
      <c r="F287" s="36"/>
      <c r="G287" s="36"/>
      <c r="H287" s="36"/>
      <c r="I287" s="36"/>
      <c r="J287" s="36"/>
      <c r="K287" s="35"/>
      <c r="L287" s="35"/>
      <c r="M287" s="36"/>
      <c r="N287" s="36"/>
      <c r="O287" s="36"/>
      <c r="P287" s="36"/>
      <c r="Q287" s="36"/>
      <c r="R287" s="36"/>
      <c r="S287" s="36"/>
      <c r="T287" s="36"/>
      <c r="U287" s="36"/>
      <c r="V287" s="36"/>
      <c r="W287" s="36"/>
      <c r="X287" s="36"/>
      <c r="Y287" s="36"/>
      <c r="Z287" s="43"/>
    </row>
    <row r="288">
      <c r="A288" s="39" t="s">
        <v>1353</v>
      </c>
      <c r="B288" s="33" t="s">
        <v>1354</v>
      </c>
      <c r="C288" s="52" t="s">
        <v>1347</v>
      </c>
      <c r="D288" s="32" t="s">
        <v>1348</v>
      </c>
      <c r="E288" s="36"/>
      <c r="F288" s="36"/>
      <c r="G288" s="36"/>
      <c r="H288" s="36"/>
      <c r="I288" s="36"/>
      <c r="J288" s="36"/>
      <c r="K288" s="35"/>
      <c r="L288" s="35"/>
      <c r="M288" s="36"/>
      <c r="N288" s="36"/>
      <c r="O288" s="36"/>
      <c r="P288" s="36"/>
      <c r="Q288" s="36"/>
      <c r="R288" s="36"/>
      <c r="S288" s="36"/>
      <c r="T288" s="36"/>
      <c r="U288" s="36"/>
      <c r="V288" s="36"/>
      <c r="W288" s="36"/>
      <c r="X288" s="36"/>
      <c r="Y288" s="36"/>
      <c r="Z288" s="43"/>
    </row>
    <row r="289">
      <c r="A289" s="39" t="s">
        <v>1355</v>
      </c>
      <c r="B289" s="33" t="s">
        <v>1356</v>
      </c>
      <c r="C289" s="52" t="s">
        <v>1347</v>
      </c>
      <c r="D289" s="32" t="s">
        <v>1348</v>
      </c>
      <c r="E289" s="36"/>
      <c r="F289" s="36"/>
      <c r="G289" s="36"/>
      <c r="H289" s="36"/>
      <c r="I289" s="36"/>
      <c r="J289" s="36"/>
      <c r="K289" s="35"/>
      <c r="L289" s="35"/>
      <c r="M289" s="36"/>
      <c r="N289" s="36"/>
      <c r="O289" s="36"/>
      <c r="P289" s="36"/>
      <c r="Q289" s="36"/>
      <c r="R289" s="36"/>
      <c r="S289" s="36"/>
      <c r="T289" s="36"/>
      <c r="U289" s="36"/>
      <c r="V289" s="36"/>
      <c r="W289" s="36"/>
      <c r="X289" s="36"/>
      <c r="Y289" s="36"/>
      <c r="Z289" s="43"/>
    </row>
    <row r="290">
      <c r="A290" s="38" t="s">
        <v>1357</v>
      </c>
      <c r="B290" s="33" t="s">
        <v>1358</v>
      </c>
      <c r="C290" s="32" t="s">
        <v>1359</v>
      </c>
      <c r="D290" s="32" t="s">
        <v>1360</v>
      </c>
      <c r="E290" s="32"/>
      <c r="F290" s="32" t="s">
        <v>33</v>
      </c>
      <c r="G290" s="32" t="s">
        <v>35</v>
      </c>
      <c r="H290" s="32" t="s">
        <v>37</v>
      </c>
      <c r="I290" s="32" t="s">
        <v>212</v>
      </c>
      <c r="J290" s="36"/>
      <c r="K290" s="34" t="s">
        <v>236</v>
      </c>
      <c r="L290" s="35"/>
      <c r="M290" s="36"/>
      <c r="N290" s="36"/>
      <c r="O290" s="36"/>
      <c r="P290" s="36"/>
      <c r="Q290" s="36"/>
      <c r="R290" s="36"/>
      <c r="S290" s="36"/>
      <c r="T290" s="36"/>
      <c r="U290" s="36"/>
      <c r="V290" s="36"/>
      <c r="W290" s="36"/>
      <c r="X290" s="36"/>
      <c r="Y290" s="36"/>
      <c r="Z290" s="43"/>
    </row>
    <row r="291">
      <c r="A291" s="36" t="s">
        <v>1361</v>
      </c>
      <c r="B291" s="33" t="s">
        <v>1362</v>
      </c>
      <c r="C291" s="36" t="s">
        <v>1359</v>
      </c>
      <c r="D291" s="36" t="s">
        <v>1360</v>
      </c>
      <c r="E291" s="32"/>
      <c r="F291" s="32" t="s">
        <v>33</v>
      </c>
      <c r="G291" s="32" t="s">
        <v>35</v>
      </c>
      <c r="H291" s="32" t="s">
        <v>37</v>
      </c>
      <c r="I291" s="32" t="s">
        <v>1363</v>
      </c>
      <c r="J291" s="39" t="s">
        <v>1364</v>
      </c>
      <c r="K291" s="32" t="s">
        <v>39</v>
      </c>
      <c r="L291" s="41" t="s">
        <v>1365</v>
      </c>
      <c r="M291" s="36"/>
      <c r="N291" s="36"/>
      <c r="O291" s="36"/>
      <c r="P291" s="36"/>
      <c r="Q291" s="36"/>
      <c r="R291" s="36"/>
      <c r="S291" s="36"/>
      <c r="T291" s="36"/>
      <c r="U291" s="36"/>
      <c r="V291" s="36"/>
      <c r="W291" s="36"/>
      <c r="X291" s="45"/>
      <c r="Y291" s="45"/>
      <c r="Z291" s="48"/>
    </row>
    <row r="292">
      <c r="A292" s="41" t="s">
        <v>1366</v>
      </c>
      <c r="B292" s="33" t="s">
        <v>1367</v>
      </c>
      <c r="C292" s="41" t="s">
        <v>1359</v>
      </c>
      <c r="D292" s="41" t="s">
        <v>1360</v>
      </c>
      <c r="E292" s="41"/>
      <c r="F292" s="41" t="s">
        <v>33</v>
      </c>
      <c r="G292" s="45"/>
      <c r="H292" s="45"/>
      <c r="I292" s="45"/>
      <c r="J292" s="45"/>
      <c r="K292" s="45"/>
      <c r="L292" s="45"/>
      <c r="M292" s="45"/>
      <c r="N292" s="45"/>
      <c r="O292" s="45"/>
      <c r="P292" s="45"/>
      <c r="Q292" s="45"/>
      <c r="R292" s="45"/>
      <c r="S292" s="45"/>
      <c r="T292" s="45"/>
      <c r="U292" s="45"/>
      <c r="V292" s="45"/>
      <c r="W292" s="45"/>
      <c r="X292" s="45"/>
      <c r="Y292" s="45"/>
      <c r="Z292" s="48"/>
    </row>
    <row r="293">
      <c r="A293" s="41" t="s">
        <v>1368</v>
      </c>
      <c r="B293" s="33" t="s">
        <v>1369</v>
      </c>
      <c r="C293" s="46" t="s">
        <v>1359</v>
      </c>
      <c r="D293" s="46" t="s">
        <v>1360</v>
      </c>
      <c r="E293" s="45"/>
      <c r="F293" s="45"/>
      <c r="G293" s="45"/>
      <c r="H293" s="45"/>
      <c r="I293" s="45"/>
      <c r="J293" s="45"/>
      <c r="K293" s="45"/>
      <c r="L293" s="45"/>
      <c r="M293" s="45"/>
      <c r="N293" s="45"/>
      <c r="O293" s="45"/>
      <c r="P293" s="45"/>
      <c r="Q293" s="45"/>
      <c r="R293" s="45"/>
      <c r="S293" s="45"/>
      <c r="T293" s="45"/>
      <c r="U293" s="45"/>
      <c r="V293" s="45"/>
      <c r="W293" s="45"/>
      <c r="X293" s="45"/>
      <c r="Y293" s="45"/>
      <c r="Z293" s="48"/>
    </row>
    <row r="294">
      <c r="A294" s="41" t="s">
        <v>1370</v>
      </c>
      <c r="B294" s="33" t="s">
        <v>1371</v>
      </c>
      <c r="C294" s="41" t="s">
        <v>1359</v>
      </c>
      <c r="D294" s="41" t="s">
        <v>1360</v>
      </c>
      <c r="E294" s="41"/>
      <c r="F294" s="41" t="s">
        <v>33</v>
      </c>
      <c r="G294" s="45"/>
      <c r="H294" s="45"/>
      <c r="I294" s="45"/>
      <c r="J294" s="45"/>
      <c r="K294" s="41" t="s">
        <v>39</v>
      </c>
      <c r="L294" s="45"/>
      <c r="M294" s="45"/>
      <c r="N294" s="45"/>
      <c r="O294" s="45"/>
      <c r="P294" s="45"/>
      <c r="Q294" s="45"/>
      <c r="R294" s="45"/>
      <c r="S294" s="45"/>
      <c r="T294" s="45"/>
      <c r="U294" s="45"/>
      <c r="V294" s="45"/>
      <c r="W294" s="45"/>
      <c r="X294" s="45"/>
      <c r="Y294" s="45"/>
      <c r="Z294" s="48"/>
    </row>
    <row r="295">
      <c r="A295" s="41" t="s">
        <v>1372</v>
      </c>
      <c r="B295" s="33" t="s">
        <v>1373</v>
      </c>
      <c r="C295" s="41" t="s">
        <v>1359</v>
      </c>
      <c r="D295" s="41" t="s">
        <v>1360</v>
      </c>
      <c r="E295" s="45"/>
      <c r="F295" s="45"/>
      <c r="G295" s="45"/>
      <c r="H295" s="45"/>
      <c r="I295" s="45"/>
      <c r="J295" s="41" t="s">
        <v>1119</v>
      </c>
      <c r="K295" s="41" t="s">
        <v>39</v>
      </c>
      <c r="L295" s="45"/>
      <c r="M295" s="45"/>
      <c r="N295" s="45"/>
      <c r="O295" s="45"/>
      <c r="P295" s="45"/>
      <c r="Q295" s="45"/>
      <c r="R295" s="45"/>
      <c r="S295" s="45"/>
      <c r="T295" s="45"/>
      <c r="U295" s="45"/>
      <c r="V295" s="45"/>
      <c r="W295" s="45"/>
      <c r="X295" s="45"/>
      <c r="Y295" s="45"/>
      <c r="Z295" s="48"/>
    </row>
    <row r="296">
      <c r="A296" s="32" t="s">
        <v>1374</v>
      </c>
      <c r="B296" s="33" t="s">
        <v>1375</v>
      </c>
      <c r="C296" s="36" t="s">
        <v>1359</v>
      </c>
      <c r="D296" s="36" t="s">
        <v>1360</v>
      </c>
      <c r="E296" s="36"/>
      <c r="F296" s="36"/>
      <c r="G296" s="36"/>
      <c r="H296" s="36"/>
      <c r="I296" s="36"/>
      <c r="J296" s="36"/>
      <c r="K296" s="35"/>
      <c r="L296" s="46"/>
      <c r="M296" s="36"/>
      <c r="N296" s="36"/>
      <c r="O296" s="36"/>
      <c r="P296" s="36"/>
      <c r="Q296" s="36"/>
      <c r="R296" s="36"/>
      <c r="S296" s="36"/>
      <c r="T296" s="36"/>
      <c r="U296" s="36"/>
      <c r="V296" s="36"/>
      <c r="W296" s="36"/>
      <c r="X296" s="36"/>
      <c r="Y296" s="36"/>
      <c r="Z296" s="43"/>
    </row>
    <row r="297">
      <c r="A297" s="46" t="s">
        <v>1376</v>
      </c>
      <c r="B297" s="33" t="s">
        <v>1377</v>
      </c>
      <c r="C297" s="41" t="s">
        <v>1359</v>
      </c>
      <c r="D297" s="41" t="s">
        <v>1360</v>
      </c>
      <c r="E297" s="41"/>
      <c r="F297" s="41" t="s">
        <v>33</v>
      </c>
      <c r="G297" s="41" t="s">
        <v>35</v>
      </c>
      <c r="H297" s="45"/>
      <c r="I297" s="45"/>
      <c r="J297" s="41" t="s">
        <v>1378</v>
      </c>
      <c r="K297" s="41" t="s">
        <v>39</v>
      </c>
      <c r="L297" s="45"/>
      <c r="M297" s="45"/>
      <c r="N297" s="45"/>
      <c r="O297" s="45"/>
      <c r="P297" s="45"/>
      <c r="Q297" s="45"/>
      <c r="R297" s="45"/>
      <c r="S297" s="45"/>
      <c r="T297" s="45"/>
      <c r="U297" s="45"/>
      <c r="V297" s="45"/>
      <c r="W297" s="45"/>
      <c r="X297" s="45"/>
      <c r="Y297" s="45"/>
      <c r="Z297" s="48"/>
    </row>
    <row r="298">
      <c r="A298" s="32" t="s">
        <v>1379</v>
      </c>
      <c r="B298" s="33" t="s">
        <v>1380</v>
      </c>
      <c r="C298" s="32" t="s">
        <v>1359</v>
      </c>
      <c r="D298" s="32" t="s">
        <v>1360</v>
      </c>
      <c r="E298" s="32"/>
      <c r="F298" s="32" t="s">
        <v>33</v>
      </c>
      <c r="G298" s="32" t="s">
        <v>35</v>
      </c>
      <c r="H298" s="36"/>
      <c r="I298" s="32" t="s">
        <v>1381</v>
      </c>
      <c r="J298" s="32" t="s">
        <v>1382</v>
      </c>
      <c r="K298" s="32" t="s">
        <v>39</v>
      </c>
      <c r="L298" s="32" t="s">
        <v>1383</v>
      </c>
      <c r="M298" s="36"/>
      <c r="N298" s="36"/>
      <c r="O298" s="36"/>
      <c r="P298" s="36"/>
      <c r="Q298" s="36"/>
      <c r="R298" s="36"/>
      <c r="S298" s="36"/>
      <c r="T298" s="36"/>
      <c r="U298" s="36"/>
      <c r="V298" s="36"/>
      <c r="W298" s="36"/>
      <c r="X298" s="36"/>
      <c r="Y298" s="36"/>
      <c r="Z298" s="43"/>
    </row>
    <row r="299">
      <c r="A299" s="36" t="s">
        <v>1384</v>
      </c>
      <c r="B299" s="33" t="s">
        <v>1385</v>
      </c>
      <c r="C299" s="32" t="s">
        <v>1386</v>
      </c>
      <c r="D299" s="32" t="s">
        <v>1387</v>
      </c>
      <c r="E299" s="32"/>
      <c r="F299" s="32" t="s">
        <v>33</v>
      </c>
      <c r="G299" s="32" t="s">
        <v>35</v>
      </c>
      <c r="H299" s="36"/>
      <c r="I299" s="32" t="s">
        <v>1388</v>
      </c>
      <c r="J299" s="32" t="s">
        <v>1389</v>
      </c>
      <c r="K299" s="34" t="s">
        <v>39</v>
      </c>
      <c r="L299" s="35"/>
      <c r="M299" s="36"/>
      <c r="N299" s="36"/>
      <c r="O299" s="36"/>
      <c r="P299" s="36"/>
      <c r="Q299" s="36"/>
      <c r="R299" s="36"/>
      <c r="S299" s="36"/>
      <c r="T299" s="36"/>
      <c r="U299" s="36"/>
      <c r="V299" s="50" t="str">
        <f>HYPERLINK("http://www.abven.com/news/releases/2010_nov_15.html","€85m - Atlantic Bridge II")</f>
        <v>€85m - Atlantic Bridge II</v>
      </c>
      <c r="W299" s="36"/>
      <c r="X299" s="36"/>
      <c r="Y299" s="36"/>
      <c r="Z299" s="43"/>
    </row>
    <row r="300">
      <c r="A300" s="41" t="s">
        <v>1390</v>
      </c>
      <c r="B300" s="33" t="s">
        <v>1391</v>
      </c>
      <c r="C300" s="41" t="s">
        <v>1386</v>
      </c>
      <c r="D300" s="46" t="s">
        <v>1387</v>
      </c>
      <c r="E300" s="45"/>
      <c r="F300" s="45"/>
      <c r="G300" s="45"/>
      <c r="H300" s="45" t="s">
        <v>37</v>
      </c>
      <c r="I300" s="45"/>
      <c r="J300" s="45"/>
      <c r="K300" s="41" t="s">
        <v>39</v>
      </c>
      <c r="L300" s="45" t="s">
        <v>1392</v>
      </c>
      <c r="M300" s="45"/>
      <c r="N300" s="45"/>
      <c r="O300" s="45"/>
      <c r="P300" s="45"/>
      <c r="Q300" s="45"/>
      <c r="R300" s="45"/>
      <c r="S300" s="45"/>
      <c r="T300" s="45"/>
      <c r="U300" s="45"/>
      <c r="V300" s="87" t="str">
        <f>HYPERLINK("http://www.unquote.com/benelux/official-record/1587284/dfj-esprit-eur70m-close-venture-fund","DFJ Esprit III - €70m (first close)")</f>
        <v>DFJ Esprit III - €70m (first close)</v>
      </c>
      <c r="W300" s="45"/>
      <c r="X300" s="45"/>
      <c r="Y300" s="45"/>
      <c r="Z300" s="48"/>
    </row>
    <row r="301">
      <c r="A301" s="41" t="s">
        <v>1393</v>
      </c>
      <c r="B301" s="33" t="s">
        <v>1394</v>
      </c>
      <c r="C301" s="32" t="s">
        <v>1395</v>
      </c>
      <c r="D301" s="32" t="s">
        <v>1396</v>
      </c>
      <c r="E301" s="41"/>
      <c r="F301" s="41" t="s">
        <v>33</v>
      </c>
      <c r="G301" s="41" t="s">
        <v>35</v>
      </c>
      <c r="H301" s="45"/>
      <c r="I301" s="41" t="s">
        <v>1396</v>
      </c>
      <c r="J301" s="45"/>
      <c r="K301" s="41" t="s">
        <v>39</v>
      </c>
      <c r="L301" s="41" t="s">
        <v>1397</v>
      </c>
      <c r="M301" s="45"/>
      <c r="N301" s="45"/>
      <c r="O301" s="45"/>
      <c r="P301" s="45"/>
      <c r="Q301" s="45"/>
      <c r="R301" s="45"/>
      <c r="S301" s="45"/>
      <c r="T301" s="45"/>
      <c r="U301" s="45"/>
      <c r="V301" s="45"/>
      <c r="W301" s="45"/>
      <c r="X301" s="45"/>
      <c r="Y301" s="45"/>
      <c r="Z301" s="48"/>
    </row>
    <row r="302">
      <c r="A302" s="32" t="s">
        <v>1398</v>
      </c>
      <c r="B302" s="33" t="s">
        <v>1399</v>
      </c>
      <c r="C302" s="32" t="s">
        <v>1400</v>
      </c>
      <c r="D302" s="32" t="s">
        <v>1401</v>
      </c>
      <c r="E302" s="32"/>
      <c r="F302" s="32" t="s">
        <v>1402</v>
      </c>
      <c r="G302" s="32" t="s">
        <v>35</v>
      </c>
      <c r="H302" s="32" t="s">
        <v>37</v>
      </c>
      <c r="I302" s="32" t="s">
        <v>28</v>
      </c>
      <c r="J302" s="32" t="s">
        <v>1403</v>
      </c>
      <c r="K302" s="34" t="s">
        <v>1404</v>
      </c>
      <c r="L302" s="34" t="s">
        <v>1405</v>
      </c>
      <c r="M302" s="52"/>
      <c r="N302" s="52"/>
      <c r="O302" s="52"/>
      <c r="P302" s="52" t="s">
        <v>1406</v>
      </c>
      <c r="Q302" s="36"/>
      <c r="R302" s="36"/>
      <c r="S302" s="36"/>
      <c r="T302" s="36"/>
      <c r="U302" s="36"/>
      <c r="V302" s="36"/>
      <c r="W302" s="36"/>
      <c r="X302" s="36"/>
      <c r="Y302" s="36"/>
      <c r="Z302" s="43"/>
    </row>
    <row r="303">
      <c r="A303" s="32" t="s">
        <v>1407</v>
      </c>
      <c r="B303" s="33" t="s">
        <v>1408</v>
      </c>
      <c r="C303" s="32" t="s">
        <v>1409</v>
      </c>
      <c r="D303" s="32" t="s">
        <v>1410</v>
      </c>
      <c r="E303" s="32"/>
      <c r="F303" s="32" t="s">
        <v>33</v>
      </c>
      <c r="G303" s="32" t="s">
        <v>35</v>
      </c>
      <c r="H303" s="36"/>
      <c r="I303" s="32" t="s">
        <v>1411</v>
      </c>
      <c r="J303" s="36"/>
      <c r="K303" s="34" t="s">
        <v>39</v>
      </c>
      <c r="L303" s="46" t="s">
        <v>1412</v>
      </c>
      <c r="M303" s="36"/>
      <c r="N303" s="36"/>
      <c r="O303" s="36"/>
      <c r="P303" s="36"/>
      <c r="Q303" s="36"/>
      <c r="R303" s="36"/>
      <c r="S303" s="36"/>
      <c r="T303" s="36"/>
      <c r="U303" s="36"/>
      <c r="V303" s="36"/>
      <c r="W303" s="36"/>
      <c r="X303" s="36"/>
      <c r="Y303" s="36"/>
      <c r="Z303" s="43"/>
    </row>
    <row r="304">
      <c r="A304" s="36" t="s">
        <v>1413</v>
      </c>
      <c r="B304" s="33" t="s">
        <v>1414</v>
      </c>
      <c r="C304" s="32" t="s">
        <v>1409</v>
      </c>
      <c r="D304" s="32" t="s">
        <v>1410</v>
      </c>
      <c r="E304" s="32"/>
      <c r="F304" s="32" t="s">
        <v>33</v>
      </c>
      <c r="G304" s="32" t="s">
        <v>35</v>
      </c>
      <c r="H304" s="36"/>
      <c r="I304" s="32" t="s">
        <v>330</v>
      </c>
      <c r="J304" s="36"/>
      <c r="K304" s="34" t="s">
        <v>39</v>
      </c>
      <c r="L304" s="34" t="s">
        <v>1415</v>
      </c>
      <c r="M304" s="36"/>
      <c r="N304" s="36"/>
      <c r="O304" s="36"/>
      <c r="P304" s="65" t="s">
        <v>1416</v>
      </c>
      <c r="Q304" s="36"/>
      <c r="R304" s="50" t="str">
        <f>HYPERLINK("http://thenextweb.com/insider/2014/09/05/frontline-ventures-announces-e40m-fund-european-startups/","€40M maiden fund")</f>
        <v>€40M maiden fund</v>
      </c>
      <c r="S304" s="36"/>
      <c r="T304" s="65" t="s">
        <v>1417</v>
      </c>
      <c r="U304" s="36"/>
      <c r="V304" s="36"/>
      <c r="W304" s="36"/>
      <c r="X304" s="36"/>
      <c r="Y304" s="36"/>
      <c r="Z304" s="43"/>
    </row>
    <row r="305">
      <c r="A305" s="38" t="s">
        <v>1418</v>
      </c>
      <c r="B305" s="33" t="s">
        <v>1419</v>
      </c>
      <c r="C305" s="38" t="s">
        <v>1409</v>
      </c>
      <c r="D305" s="32" t="s">
        <v>1410</v>
      </c>
      <c r="E305" s="32"/>
      <c r="F305" s="32" t="s">
        <v>33</v>
      </c>
      <c r="G305" s="36"/>
      <c r="H305" s="36"/>
      <c r="I305" s="36"/>
      <c r="J305" s="36"/>
      <c r="K305" s="34" t="s">
        <v>39</v>
      </c>
      <c r="L305" s="34" t="s">
        <v>1420</v>
      </c>
      <c r="M305" s="36"/>
      <c r="N305" s="36"/>
      <c r="O305" s="36"/>
      <c r="P305" s="36"/>
      <c r="Q305" s="36"/>
      <c r="R305" s="36"/>
      <c r="S305" s="36"/>
      <c r="T305" s="36"/>
      <c r="U305" s="36"/>
      <c r="V305" s="36"/>
      <c r="W305" s="36"/>
      <c r="X305" s="36"/>
      <c r="Y305" s="36"/>
      <c r="Z305" s="43"/>
    </row>
    <row r="306">
      <c r="A306" s="41" t="s">
        <v>1421</v>
      </c>
      <c r="B306" s="33" t="s">
        <v>1422</v>
      </c>
      <c r="C306" s="41" t="s">
        <v>1423</v>
      </c>
      <c r="D306" s="46" t="s">
        <v>1424</v>
      </c>
      <c r="E306" s="45"/>
      <c r="F306" s="45"/>
      <c r="G306" s="45"/>
      <c r="H306" s="45"/>
      <c r="I306" s="45"/>
      <c r="J306" s="41" t="s">
        <v>1425</v>
      </c>
      <c r="K306" s="41" t="s">
        <v>39</v>
      </c>
      <c r="L306" s="41" t="s">
        <v>1426</v>
      </c>
      <c r="M306" s="45"/>
      <c r="N306" s="45"/>
      <c r="O306" s="45"/>
      <c r="P306" s="45"/>
      <c r="Q306" s="45"/>
      <c r="R306" s="45"/>
      <c r="S306" s="45"/>
      <c r="T306" s="45"/>
      <c r="U306" s="45"/>
      <c r="V306" s="45"/>
      <c r="W306" s="45"/>
      <c r="X306" s="45"/>
      <c r="Y306" s="45"/>
      <c r="Z306" s="48"/>
    </row>
    <row r="307">
      <c r="A307" s="34" t="s">
        <v>1427</v>
      </c>
      <c r="B307" s="33" t="s">
        <v>1428</v>
      </c>
      <c r="C307" s="34" t="s">
        <v>1429</v>
      </c>
      <c r="D307" s="34" t="s">
        <v>1430</v>
      </c>
      <c r="E307" s="34"/>
      <c r="F307" s="34"/>
      <c r="G307" s="32" t="s">
        <v>35</v>
      </c>
      <c r="H307" s="35"/>
      <c r="I307" s="34" t="s">
        <v>1431</v>
      </c>
      <c r="J307" s="34" t="s">
        <v>1432</v>
      </c>
      <c r="K307" s="34" t="s">
        <v>39</v>
      </c>
      <c r="L307" s="34" t="s">
        <v>1433</v>
      </c>
      <c r="M307" s="35"/>
      <c r="N307" s="35"/>
      <c r="O307" s="35"/>
      <c r="P307" s="35"/>
      <c r="Q307" s="35"/>
      <c r="R307" s="35"/>
      <c r="S307" s="50" t="str">
        <f>HYPERLINK("http://www.finsmes.com/2013/07/aleph-launches-140m-venture-capital-fund.html","$140m - Fund I")</f>
        <v>$140m - Fund I</v>
      </c>
      <c r="T307" s="35"/>
      <c r="U307" s="35"/>
      <c r="V307" s="35"/>
      <c r="W307" s="35"/>
      <c r="X307" s="35"/>
      <c r="Y307" s="36"/>
      <c r="Z307" s="37"/>
    </row>
    <row r="308">
      <c r="A308" s="40" t="s">
        <v>1434</v>
      </c>
      <c r="B308" s="33" t="s">
        <v>1435</v>
      </c>
      <c r="C308" s="64" t="s">
        <v>1436</v>
      </c>
      <c r="D308" s="40" t="s">
        <v>1430</v>
      </c>
      <c r="E308" s="40"/>
      <c r="F308" s="40" t="s">
        <v>33</v>
      </c>
      <c r="G308" s="40"/>
      <c r="H308" s="40"/>
      <c r="I308" s="40" t="s">
        <v>1430</v>
      </c>
      <c r="J308" s="40" t="s">
        <v>1437</v>
      </c>
      <c r="K308" s="40" t="s">
        <v>39</v>
      </c>
      <c r="L308" s="45" t="s">
        <v>1438</v>
      </c>
      <c r="M308" s="36"/>
      <c r="N308" s="36"/>
      <c r="O308" s="36"/>
      <c r="P308" s="36"/>
      <c r="Q308" s="36"/>
      <c r="R308" s="36"/>
      <c r="S308" s="36"/>
      <c r="T308" s="36"/>
      <c r="U308" s="36"/>
      <c r="V308" s="36"/>
      <c r="W308" s="36"/>
      <c r="X308" s="36"/>
      <c r="Y308" s="36"/>
      <c r="Z308" s="43"/>
    </row>
    <row r="309">
      <c r="A309" s="53" t="s">
        <v>1439</v>
      </c>
      <c r="B309" s="33" t="s">
        <v>1440</v>
      </c>
      <c r="C309" s="53" t="s">
        <v>1441</v>
      </c>
      <c r="D309" s="34" t="s">
        <v>1430</v>
      </c>
      <c r="E309" s="34"/>
      <c r="F309" s="34"/>
      <c r="G309" s="34"/>
      <c r="H309" s="35"/>
      <c r="I309" s="35"/>
      <c r="J309" s="35"/>
      <c r="K309" s="35"/>
      <c r="L309" s="35"/>
      <c r="M309" s="35"/>
      <c r="N309" s="35"/>
      <c r="O309" s="35"/>
      <c r="P309" s="35"/>
      <c r="Q309" s="35"/>
      <c r="R309" s="35"/>
      <c r="S309" s="35"/>
      <c r="T309" s="35"/>
      <c r="U309" s="35"/>
      <c r="V309" s="35"/>
      <c r="W309" s="35"/>
      <c r="X309" s="35"/>
      <c r="Y309" s="36"/>
      <c r="Z309" s="37"/>
    </row>
    <row r="310">
      <c r="A310" s="32" t="s">
        <v>1442</v>
      </c>
      <c r="B310" s="33" t="s">
        <v>1443</v>
      </c>
      <c r="C310" s="53" t="s">
        <v>1441</v>
      </c>
      <c r="D310" s="34" t="s">
        <v>1430</v>
      </c>
      <c r="E310" s="34"/>
      <c r="F310" s="34"/>
      <c r="G310" s="35"/>
      <c r="H310" s="35"/>
      <c r="I310" s="35"/>
      <c r="J310" s="35"/>
      <c r="K310" s="35"/>
      <c r="L310" s="35"/>
      <c r="M310" s="35"/>
      <c r="N310" s="35"/>
      <c r="O310" s="35"/>
      <c r="P310" s="35"/>
      <c r="Q310" s="35"/>
      <c r="R310" s="35"/>
      <c r="S310" s="35"/>
      <c r="T310" s="35"/>
      <c r="U310" s="35"/>
      <c r="V310" s="35"/>
      <c r="W310" s="35"/>
      <c r="X310" s="35"/>
      <c r="Y310" s="36"/>
      <c r="Z310" s="37"/>
    </row>
    <row r="311">
      <c r="A311" s="53" t="s">
        <v>1444</v>
      </c>
      <c r="B311" s="33" t="s">
        <v>1445</v>
      </c>
      <c r="C311" s="41" t="s">
        <v>1446</v>
      </c>
      <c r="D311" s="41" t="s">
        <v>1430</v>
      </c>
      <c r="E311" s="34"/>
      <c r="F311" s="34"/>
      <c r="G311" s="34"/>
      <c r="H311" s="35"/>
      <c r="I311" s="35"/>
      <c r="J311" s="35"/>
      <c r="K311" s="35"/>
      <c r="L311" s="35"/>
      <c r="M311" s="35"/>
      <c r="N311" s="35"/>
      <c r="O311" s="35"/>
      <c r="P311" s="35"/>
      <c r="Q311" s="35"/>
      <c r="R311" s="35"/>
      <c r="S311" s="35"/>
      <c r="T311" s="35"/>
      <c r="U311" s="35"/>
      <c r="V311" s="35"/>
      <c r="W311" s="35"/>
      <c r="X311" s="35"/>
      <c r="Y311" s="36"/>
      <c r="Z311" s="37"/>
    </row>
    <row r="312">
      <c r="A312" s="40" t="s">
        <v>1447</v>
      </c>
      <c r="B312" s="33" t="s">
        <v>1448</v>
      </c>
      <c r="C312" s="64" t="s">
        <v>1446</v>
      </c>
      <c r="D312" s="40" t="s">
        <v>1430</v>
      </c>
      <c r="E312" s="40"/>
      <c r="F312" s="40" t="s">
        <v>33</v>
      </c>
      <c r="G312" s="40"/>
      <c r="H312" s="40"/>
      <c r="I312" s="40" t="s">
        <v>345</v>
      </c>
      <c r="J312" s="40" t="s">
        <v>1449</v>
      </c>
      <c r="K312" s="40" t="s">
        <v>39</v>
      </c>
      <c r="L312" s="45" t="s">
        <v>1450</v>
      </c>
      <c r="M312" s="36"/>
      <c r="N312" s="36"/>
      <c r="O312" s="36"/>
      <c r="P312" s="36"/>
      <c r="Q312" s="36"/>
      <c r="R312" s="36"/>
      <c r="S312" s="36"/>
      <c r="T312" s="36"/>
      <c r="U312" s="36"/>
      <c r="V312" s="36"/>
      <c r="W312" s="36"/>
      <c r="X312" s="36"/>
      <c r="Y312" s="36"/>
      <c r="Z312" s="43"/>
    </row>
    <row r="313">
      <c r="A313" s="36" t="s">
        <v>1451</v>
      </c>
      <c r="B313" s="33" t="s">
        <v>1452</v>
      </c>
      <c r="C313" s="41" t="s">
        <v>1453</v>
      </c>
      <c r="D313" s="41" t="s">
        <v>1430</v>
      </c>
      <c r="E313" s="36"/>
      <c r="F313" s="36" t="s">
        <v>33</v>
      </c>
      <c r="G313" s="32" t="s">
        <v>35</v>
      </c>
      <c r="H313" s="36"/>
      <c r="I313" s="32" t="s">
        <v>1454</v>
      </c>
      <c r="J313" s="32" t="s">
        <v>1455</v>
      </c>
      <c r="K313" s="34" t="s">
        <v>39</v>
      </c>
      <c r="L313" s="34" t="s">
        <v>1456</v>
      </c>
      <c r="M313" s="36"/>
      <c r="N313" s="36"/>
      <c r="O313" s="36"/>
      <c r="P313" s="36"/>
      <c r="Q313" s="36"/>
      <c r="R313" s="67" t="str">
        <f>HYPERLINK("http://www.globes.co.il/en/article-carmel-ventures-fund-iv-closes-on-194m-1000979918","$194m - Carmel Ventures IV")</f>
        <v>$194m - Carmel Ventures IV</v>
      </c>
      <c r="S313" s="36"/>
      <c r="T313" s="36"/>
      <c r="U313" s="36"/>
      <c r="V313" s="36"/>
      <c r="W313" s="36"/>
      <c r="X313" s="32" t="s">
        <v>1457</v>
      </c>
      <c r="Y313" s="36"/>
      <c r="Z313" s="43"/>
    </row>
    <row r="314">
      <c r="A314" s="52" t="s">
        <v>1458</v>
      </c>
      <c r="B314" s="33" t="s">
        <v>1459</v>
      </c>
      <c r="C314" s="52" t="s">
        <v>1429</v>
      </c>
      <c r="D314" s="52" t="s">
        <v>1430</v>
      </c>
      <c r="E314" s="52"/>
      <c r="F314" s="52" t="s">
        <v>33</v>
      </c>
      <c r="G314" s="40"/>
      <c r="H314" s="40"/>
      <c r="I314" s="52" t="s">
        <v>1460</v>
      </c>
      <c r="J314" s="52" t="s">
        <v>1461</v>
      </c>
      <c r="K314" s="52" t="s">
        <v>43</v>
      </c>
      <c r="L314" s="45"/>
      <c r="M314" s="45"/>
      <c r="N314" s="45"/>
      <c r="O314" s="45"/>
      <c r="P314" s="45"/>
      <c r="Q314" s="45"/>
      <c r="R314" s="45"/>
      <c r="S314" s="45"/>
      <c r="T314" s="45"/>
      <c r="U314" s="45"/>
      <c r="V314" s="45"/>
      <c r="W314" s="45"/>
      <c r="X314" s="45"/>
      <c r="Y314" s="45"/>
      <c r="Z314" s="48"/>
    </row>
    <row r="315">
      <c r="A315" s="40" t="s">
        <v>1462</v>
      </c>
      <c r="B315" s="33" t="s">
        <v>1463</v>
      </c>
      <c r="C315" s="64" t="s">
        <v>1429</v>
      </c>
      <c r="D315" s="88" t="s">
        <v>1430</v>
      </c>
      <c r="E315" s="40"/>
      <c r="F315" s="40" t="s">
        <v>33</v>
      </c>
      <c r="G315" s="40"/>
      <c r="H315" s="40"/>
      <c r="I315" s="40" t="s">
        <v>1286</v>
      </c>
      <c r="J315" s="40" t="s">
        <v>1464</v>
      </c>
      <c r="K315" s="40" t="s">
        <v>39</v>
      </c>
      <c r="L315" s="45" t="s">
        <v>1465</v>
      </c>
      <c r="M315" s="36"/>
      <c r="N315" s="36"/>
      <c r="O315" s="36"/>
      <c r="P315" s="36"/>
      <c r="Q315" s="36"/>
      <c r="R315" s="36"/>
      <c r="S315" s="36"/>
      <c r="T315" s="36"/>
      <c r="U315" s="36"/>
      <c r="V315" s="36"/>
      <c r="W315" s="36"/>
      <c r="X315" s="36"/>
      <c r="Y315" s="36"/>
      <c r="Z315" s="43"/>
    </row>
    <row r="316">
      <c r="A316" s="53" t="s">
        <v>1466</v>
      </c>
      <c r="B316" s="33" t="s">
        <v>1467</v>
      </c>
      <c r="C316" s="53" t="s">
        <v>1468</v>
      </c>
      <c r="D316" s="34" t="s">
        <v>1430</v>
      </c>
      <c r="E316" s="32"/>
      <c r="F316" s="32"/>
      <c r="G316" s="35"/>
      <c r="H316" s="35"/>
      <c r="I316" s="35"/>
      <c r="J316" s="35"/>
      <c r="K316" s="35"/>
      <c r="L316" s="35"/>
      <c r="M316" s="35"/>
      <c r="N316" s="35"/>
      <c r="O316" s="35"/>
      <c r="P316" s="35"/>
      <c r="Q316" s="35"/>
      <c r="R316" s="35"/>
      <c r="S316" s="35"/>
      <c r="T316" s="35"/>
      <c r="U316" s="35"/>
      <c r="V316" s="35"/>
      <c r="W316" s="35"/>
      <c r="X316" s="35"/>
      <c r="Y316" s="36"/>
      <c r="Z316" s="37"/>
    </row>
    <row r="317">
      <c r="A317" s="36" t="s">
        <v>1469</v>
      </c>
      <c r="B317" s="33" t="s">
        <v>1470</v>
      </c>
      <c r="C317" s="36" t="s">
        <v>1441</v>
      </c>
      <c r="D317" s="36" t="s">
        <v>1430</v>
      </c>
      <c r="E317" s="36"/>
      <c r="F317" s="36"/>
      <c r="G317" s="36"/>
      <c r="H317" s="36"/>
      <c r="I317" s="36"/>
      <c r="J317" s="36"/>
      <c r="K317" s="34" t="s">
        <v>39</v>
      </c>
      <c r="L317" s="35" t="s">
        <v>1471</v>
      </c>
      <c r="M317" s="36"/>
      <c r="N317" s="36"/>
      <c r="O317" s="36"/>
      <c r="P317" s="36"/>
      <c r="Q317" s="36"/>
      <c r="R317" s="36"/>
      <c r="S317" s="36"/>
      <c r="T317" s="36"/>
      <c r="U317" s="36"/>
      <c r="V317" s="36"/>
      <c r="W317" s="36"/>
      <c r="X317" s="36"/>
      <c r="Y317" s="36"/>
      <c r="Z317" s="43"/>
    </row>
    <row r="318">
      <c r="A318" s="36" t="s">
        <v>1472</v>
      </c>
      <c r="B318" s="33" t="s">
        <v>1473</v>
      </c>
      <c r="C318" s="36" t="s">
        <v>1441</v>
      </c>
      <c r="D318" s="36" t="s">
        <v>1430</v>
      </c>
      <c r="E318" s="36"/>
      <c r="F318" s="36"/>
      <c r="G318" s="36"/>
      <c r="H318" s="36"/>
      <c r="I318" s="36"/>
      <c r="J318" s="36"/>
      <c r="K318" s="34" t="s">
        <v>39</v>
      </c>
      <c r="L318" s="35" t="s">
        <v>1474</v>
      </c>
      <c r="M318" s="36"/>
      <c r="N318" s="36"/>
      <c r="O318" s="36"/>
      <c r="P318" s="36"/>
      <c r="Q318" s="36"/>
      <c r="R318" s="36"/>
      <c r="S318" s="36"/>
      <c r="T318" s="36"/>
      <c r="U318" s="36"/>
      <c r="V318" s="36"/>
      <c r="W318" s="36"/>
      <c r="X318" s="36"/>
      <c r="Y318" s="36"/>
      <c r="Z318" s="43"/>
    </row>
    <row r="319">
      <c r="A319" s="36" t="s">
        <v>1475</v>
      </c>
      <c r="B319" s="33" t="s">
        <v>1476</v>
      </c>
      <c r="C319" s="41" t="s">
        <v>1429</v>
      </c>
      <c r="D319" s="41" t="s">
        <v>1430</v>
      </c>
      <c r="E319" s="36"/>
      <c r="F319" s="36"/>
      <c r="G319" s="36"/>
      <c r="H319" s="36"/>
      <c r="I319" s="36"/>
      <c r="J319" s="36"/>
      <c r="K319" s="34" t="s">
        <v>39</v>
      </c>
      <c r="L319" s="35" t="s">
        <v>1477</v>
      </c>
      <c r="M319" s="36"/>
      <c r="N319" s="36"/>
      <c r="O319" s="36"/>
      <c r="P319" s="36"/>
      <c r="Q319" s="36"/>
      <c r="R319" s="50" t="s">
        <v>1478</v>
      </c>
      <c r="S319" s="36"/>
      <c r="T319" s="36"/>
      <c r="U319" s="36"/>
      <c r="V319" s="36"/>
      <c r="W319" s="36" t="s">
        <v>1479</v>
      </c>
      <c r="X319" s="36"/>
      <c r="Y319" s="36"/>
      <c r="Z319" s="43"/>
    </row>
    <row r="320">
      <c r="A320" s="53" t="s">
        <v>1480</v>
      </c>
      <c r="B320" s="33" t="s">
        <v>1481</v>
      </c>
      <c r="C320" s="41" t="s">
        <v>1446</v>
      </c>
      <c r="D320" s="41" t="s">
        <v>1430</v>
      </c>
      <c r="E320" s="32"/>
      <c r="F320" s="32" t="s">
        <v>33</v>
      </c>
      <c r="G320" s="32" t="s">
        <v>35</v>
      </c>
      <c r="H320" s="32" t="s">
        <v>37</v>
      </c>
      <c r="I320" s="35"/>
      <c r="J320" s="34" t="s">
        <v>1482</v>
      </c>
      <c r="K320" s="34" t="s">
        <v>39</v>
      </c>
      <c r="L320" s="34" t="s">
        <v>1483</v>
      </c>
      <c r="M320" s="34"/>
      <c r="N320" s="34"/>
      <c r="O320" s="34"/>
      <c r="P320" s="34"/>
      <c r="Q320" s="34" t="s">
        <v>1484</v>
      </c>
      <c r="R320" s="35"/>
      <c r="S320" s="35"/>
      <c r="T320" s="35"/>
      <c r="U320" s="34" t="s">
        <v>1485</v>
      </c>
      <c r="V320" s="35"/>
      <c r="W320" s="35"/>
      <c r="X320" s="35"/>
      <c r="Y320" s="36"/>
      <c r="Z320" s="37"/>
    </row>
    <row r="321">
      <c r="A321" s="40" t="s">
        <v>1486</v>
      </c>
      <c r="B321" s="33" t="s">
        <v>1487</v>
      </c>
      <c r="C321" s="64" t="s">
        <v>1488</v>
      </c>
      <c r="D321" s="40" t="s">
        <v>1430</v>
      </c>
      <c r="E321" s="40"/>
      <c r="F321" s="40" t="s">
        <v>33</v>
      </c>
      <c r="G321" s="40"/>
      <c r="H321" s="40"/>
      <c r="I321" s="40" t="s">
        <v>1430</v>
      </c>
      <c r="J321" s="40" t="s">
        <v>1489</v>
      </c>
      <c r="K321" s="40" t="s">
        <v>39</v>
      </c>
      <c r="L321" s="45" t="s">
        <v>1490</v>
      </c>
      <c r="M321" s="36"/>
      <c r="N321" s="36"/>
      <c r="O321" s="36"/>
      <c r="P321" s="36"/>
      <c r="Q321" s="36"/>
      <c r="R321" s="36"/>
      <c r="S321" s="36"/>
      <c r="T321" s="36"/>
      <c r="U321" s="36"/>
      <c r="V321" s="36"/>
      <c r="W321" s="36"/>
      <c r="X321" s="36"/>
      <c r="Y321" s="36"/>
      <c r="Z321" s="43"/>
    </row>
    <row r="322">
      <c r="A322" s="40" t="s">
        <v>1491</v>
      </c>
      <c r="B322" s="33" t="s">
        <v>1492</v>
      </c>
      <c r="C322" s="64" t="s">
        <v>1441</v>
      </c>
      <c r="D322" s="40" t="s">
        <v>1430</v>
      </c>
      <c r="E322" s="40"/>
      <c r="F322" s="40" t="s">
        <v>33</v>
      </c>
      <c r="G322" s="40"/>
      <c r="H322" s="40"/>
      <c r="I322" s="40" t="s">
        <v>1430</v>
      </c>
      <c r="J322" s="40" t="s">
        <v>1493</v>
      </c>
      <c r="K322" s="40" t="s">
        <v>39</v>
      </c>
      <c r="L322" s="45"/>
      <c r="M322" s="36"/>
      <c r="N322" s="36"/>
      <c r="O322" s="36"/>
      <c r="P322" s="36"/>
      <c r="Q322" s="36"/>
      <c r="R322" s="36"/>
      <c r="S322" s="36"/>
      <c r="T322" s="36"/>
      <c r="U322" s="36"/>
      <c r="V322" s="36"/>
      <c r="W322" s="36"/>
      <c r="X322" s="36"/>
      <c r="Y322" s="36"/>
      <c r="Z322" s="43"/>
    </row>
    <row r="323">
      <c r="A323" s="39" t="s">
        <v>1494</v>
      </c>
      <c r="B323" s="33" t="s">
        <v>1495</v>
      </c>
      <c r="C323" s="39" t="s">
        <v>1429</v>
      </c>
      <c r="D323" s="39" t="s">
        <v>1430</v>
      </c>
      <c r="E323" s="39"/>
      <c r="F323" s="39" t="s">
        <v>33</v>
      </c>
      <c r="G323" s="39" t="s">
        <v>35</v>
      </c>
      <c r="H323" s="39" t="s">
        <v>37</v>
      </c>
      <c r="I323" s="39" t="s">
        <v>1430</v>
      </c>
      <c r="J323" s="39" t="s">
        <v>1496</v>
      </c>
      <c r="K323" s="39" t="s">
        <v>39</v>
      </c>
      <c r="L323" s="41" t="s">
        <v>1497</v>
      </c>
      <c r="M323" s="40"/>
      <c r="N323" s="40"/>
      <c r="O323" s="40"/>
      <c r="P323" s="40"/>
      <c r="Q323" s="40"/>
      <c r="R323" s="40"/>
      <c r="S323" s="40"/>
      <c r="T323" s="39" t="s">
        <v>1498</v>
      </c>
      <c r="U323" s="40"/>
      <c r="V323" s="40"/>
      <c r="W323" s="40"/>
      <c r="X323" s="39" t="s">
        <v>1499</v>
      </c>
      <c r="Y323" s="40"/>
      <c r="Z323" s="42"/>
    </row>
    <row r="324">
      <c r="A324" s="53" t="s">
        <v>1500</v>
      </c>
      <c r="B324" s="33" t="s">
        <v>1501</v>
      </c>
      <c r="C324" s="46" t="s">
        <v>1429</v>
      </c>
      <c r="D324" s="46" t="s">
        <v>1430</v>
      </c>
      <c r="E324" s="32"/>
      <c r="F324" s="32" t="s">
        <v>33</v>
      </c>
      <c r="G324" s="35"/>
      <c r="H324" s="35"/>
      <c r="I324" s="34" t="s">
        <v>1502</v>
      </c>
      <c r="J324" s="34" t="s">
        <v>1503</v>
      </c>
      <c r="K324" s="34" t="s">
        <v>39</v>
      </c>
      <c r="L324" s="34" t="s">
        <v>1504</v>
      </c>
      <c r="M324" s="35"/>
      <c r="N324" s="35"/>
      <c r="O324" s="35"/>
      <c r="P324" s="35"/>
      <c r="Q324" s="35"/>
      <c r="R324" s="34" t="s">
        <v>1505</v>
      </c>
      <c r="S324" s="34" t="s">
        <v>1506</v>
      </c>
      <c r="T324" s="35"/>
      <c r="U324" s="35"/>
      <c r="V324" s="35"/>
      <c r="W324" s="35"/>
      <c r="X324" s="35"/>
      <c r="Y324" s="36"/>
      <c r="Z324" s="37"/>
    </row>
    <row r="325">
      <c r="A325" s="36" t="s">
        <v>1507</v>
      </c>
      <c r="B325" s="33" t="s">
        <v>1508</v>
      </c>
      <c r="C325" s="64" t="s">
        <v>1509</v>
      </c>
      <c r="D325" s="40" t="s">
        <v>1430</v>
      </c>
      <c r="E325" s="40"/>
      <c r="F325" s="40" t="s">
        <v>33</v>
      </c>
      <c r="G325" s="40"/>
      <c r="H325" s="40"/>
      <c r="I325" s="40" t="s">
        <v>1510</v>
      </c>
      <c r="J325" s="40" t="s">
        <v>1511</v>
      </c>
      <c r="K325" s="40" t="s">
        <v>39</v>
      </c>
      <c r="L325" s="45"/>
      <c r="M325" s="36"/>
      <c r="N325" s="36"/>
      <c r="O325" s="36"/>
      <c r="P325" s="36"/>
      <c r="Q325" s="36"/>
      <c r="R325" s="36"/>
      <c r="S325" s="36"/>
      <c r="T325" s="36"/>
      <c r="U325" s="36"/>
      <c r="V325" s="36"/>
      <c r="W325" s="36"/>
      <c r="X325" s="36"/>
      <c r="Y325" s="36"/>
      <c r="Z325" s="43"/>
    </row>
    <row r="326">
      <c r="A326" s="40" t="s">
        <v>1512</v>
      </c>
      <c r="B326" s="33" t="s">
        <v>1513</v>
      </c>
      <c r="C326" s="64" t="s">
        <v>1509</v>
      </c>
      <c r="D326" s="40" t="s">
        <v>1430</v>
      </c>
      <c r="E326" s="40"/>
      <c r="F326" s="40"/>
      <c r="G326" s="40"/>
      <c r="H326" s="40"/>
      <c r="I326" s="40"/>
      <c r="J326" s="40"/>
      <c r="K326" s="40" t="s">
        <v>39</v>
      </c>
      <c r="L326" s="45"/>
      <c r="M326" s="36"/>
      <c r="N326" s="36"/>
      <c r="O326" s="36"/>
      <c r="P326" s="36"/>
      <c r="Q326" s="36"/>
      <c r="R326" s="36"/>
      <c r="S326" s="36"/>
      <c r="T326" s="36"/>
      <c r="U326" s="36"/>
      <c r="V326" s="36"/>
      <c r="W326" s="36"/>
      <c r="X326" s="36"/>
      <c r="Y326" s="36"/>
      <c r="Z326" s="43"/>
    </row>
    <row r="327">
      <c r="A327" s="53" t="s">
        <v>1514</v>
      </c>
      <c r="B327" s="33" t="s">
        <v>1515</v>
      </c>
      <c r="C327" s="41" t="s">
        <v>1516</v>
      </c>
      <c r="D327" s="41" t="s">
        <v>1430</v>
      </c>
      <c r="E327" s="34"/>
      <c r="F327" s="34" t="s">
        <v>33</v>
      </c>
      <c r="G327" s="32" t="s">
        <v>35</v>
      </c>
      <c r="H327" s="32"/>
      <c r="I327" s="35"/>
      <c r="J327" s="34" t="s">
        <v>1517</v>
      </c>
      <c r="K327" s="34" t="s">
        <v>39</v>
      </c>
      <c r="L327" s="34" t="s">
        <v>1518</v>
      </c>
      <c r="M327" s="35"/>
      <c r="N327" s="35"/>
      <c r="O327" s="35"/>
      <c r="P327" s="35"/>
      <c r="Q327" s="35"/>
      <c r="R327" s="35"/>
      <c r="S327" s="35"/>
      <c r="T327" s="35"/>
      <c r="U327" s="35"/>
      <c r="V327" s="35"/>
      <c r="W327" s="35"/>
      <c r="X327" s="35"/>
      <c r="Y327" s="36"/>
      <c r="Z327" s="37"/>
    </row>
    <row r="328">
      <c r="A328" s="53" t="s">
        <v>1519</v>
      </c>
      <c r="B328" s="33" t="s">
        <v>1520</v>
      </c>
      <c r="C328" s="46" t="s">
        <v>1446</v>
      </c>
      <c r="D328" s="46" t="s">
        <v>1430</v>
      </c>
      <c r="E328" s="34"/>
      <c r="F328" s="34"/>
      <c r="G328" s="35"/>
      <c r="H328" s="35"/>
      <c r="I328" s="35"/>
      <c r="J328" s="35"/>
      <c r="K328" s="35"/>
      <c r="L328" s="35"/>
      <c r="M328" s="35"/>
      <c r="N328" s="35"/>
      <c r="O328" s="35"/>
      <c r="P328" s="35"/>
      <c r="Q328" s="35"/>
      <c r="R328" s="35"/>
      <c r="S328" s="35"/>
      <c r="T328" s="35"/>
      <c r="U328" s="35"/>
      <c r="V328" s="35"/>
      <c r="W328" s="35"/>
      <c r="X328" s="35"/>
      <c r="Y328" s="36"/>
      <c r="Z328" s="37"/>
    </row>
    <row r="329">
      <c r="A329" s="53" t="s">
        <v>1521</v>
      </c>
      <c r="B329" s="33" t="s">
        <v>1522</v>
      </c>
      <c r="C329" s="53" t="s">
        <v>1429</v>
      </c>
      <c r="D329" s="34" t="s">
        <v>1430</v>
      </c>
      <c r="E329" s="34"/>
      <c r="F329" s="34"/>
      <c r="G329" s="35"/>
      <c r="H329" s="35"/>
      <c r="I329" s="35"/>
      <c r="J329" s="35"/>
      <c r="K329" s="35"/>
      <c r="L329" s="35"/>
      <c r="M329" s="35"/>
      <c r="N329" s="35"/>
      <c r="O329" s="35"/>
      <c r="P329" s="35"/>
      <c r="Q329" s="35"/>
      <c r="R329" s="35"/>
      <c r="S329" s="35"/>
      <c r="T329" s="35"/>
      <c r="U329" s="35"/>
      <c r="V329" s="35"/>
      <c r="W329" s="35"/>
      <c r="X329" s="35"/>
      <c r="Y329" s="36"/>
      <c r="Z329" s="37"/>
    </row>
    <row r="330">
      <c r="A330" s="40" t="s">
        <v>1523</v>
      </c>
      <c r="B330" s="33" t="s">
        <v>1524</v>
      </c>
      <c r="C330" s="64" t="s">
        <v>1429</v>
      </c>
      <c r="D330" s="40" t="s">
        <v>1430</v>
      </c>
      <c r="E330" s="40"/>
      <c r="F330" s="40" t="s">
        <v>33</v>
      </c>
      <c r="G330" s="40"/>
      <c r="H330" s="40"/>
      <c r="I330" s="40" t="s">
        <v>1430</v>
      </c>
      <c r="J330" s="40"/>
      <c r="K330" s="40" t="s">
        <v>39</v>
      </c>
      <c r="L330" s="45" t="s">
        <v>1525</v>
      </c>
      <c r="M330" s="36"/>
      <c r="N330" s="36"/>
      <c r="O330" s="36"/>
      <c r="P330" s="36"/>
      <c r="Q330" s="36"/>
      <c r="R330" s="36"/>
      <c r="S330" s="36"/>
      <c r="T330" s="36"/>
      <c r="U330" s="36"/>
      <c r="V330" s="36"/>
      <c r="W330" s="36"/>
      <c r="X330" s="36"/>
      <c r="Y330" s="36"/>
      <c r="Z330" s="43"/>
    </row>
    <row r="331">
      <c r="A331" s="40" t="s">
        <v>1526</v>
      </c>
      <c r="B331" s="33" t="s">
        <v>1527</v>
      </c>
      <c r="C331" s="64" t="s">
        <v>1429</v>
      </c>
      <c r="D331" s="40" t="s">
        <v>1430</v>
      </c>
      <c r="E331" s="40"/>
      <c r="F331" s="40" t="s">
        <v>33</v>
      </c>
      <c r="G331" s="32" t="s">
        <v>35</v>
      </c>
      <c r="H331" s="40"/>
      <c r="I331" s="32" t="s">
        <v>1528</v>
      </c>
      <c r="J331" s="40" t="s">
        <v>1529</v>
      </c>
      <c r="K331" s="40" t="s">
        <v>39</v>
      </c>
      <c r="L331" s="45" t="s">
        <v>1530</v>
      </c>
      <c r="M331" s="36"/>
      <c r="N331" s="36"/>
      <c r="O331" s="36"/>
      <c r="P331" s="36"/>
      <c r="Q331" s="36"/>
      <c r="R331" s="36"/>
      <c r="S331" s="36"/>
      <c r="T331" s="36"/>
      <c r="U331" s="36"/>
      <c r="V331" s="36"/>
      <c r="W331" s="36"/>
      <c r="X331" s="36"/>
      <c r="Y331" s="36"/>
      <c r="Z331" s="43"/>
    </row>
    <row r="332">
      <c r="A332" s="53" t="s">
        <v>1531</v>
      </c>
      <c r="B332" s="33" t="s">
        <v>1532</v>
      </c>
      <c r="C332" s="41" t="s">
        <v>1441</v>
      </c>
      <c r="D332" s="41" t="s">
        <v>1430</v>
      </c>
      <c r="E332" s="34"/>
      <c r="F332" s="34"/>
      <c r="G332" s="35"/>
      <c r="H332" s="35"/>
      <c r="I332" s="35"/>
      <c r="J332" s="35"/>
      <c r="K332" s="35"/>
      <c r="L332" s="35"/>
      <c r="M332" s="35"/>
      <c r="N332" s="35"/>
      <c r="O332" s="35"/>
      <c r="P332" s="35"/>
      <c r="Q332" s="35"/>
      <c r="R332" s="35"/>
      <c r="S332" s="35"/>
      <c r="T332" s="35"/>
      <c r="U332" s="35"/>
      <c r="V332" s="35"/>
      <c r="W332" s="35"/>
      <c r="X332" s="35"/>
      <c r="Y332" s="36"/>
      <c r="Z332" s="37"/>
    </row>
    <row r="333">
      <c r="A333" s="40" t="s">
        <v>1533</v>
      </c>
      <c r="B333" s="33" t="s">
        <v>1534</v>
      </c>
      <c r="C333" s="64" t="s">
        <v>1429</v>
      </c>
      <c r="D333" s="40" t="s">
        <v>1430</v>
      </c>
      <c r="E333" s="40"/>
      <c r="F333" s="40" t="s">
        <v>33</v>
      </c>
      <c r="G333" s="40" t="s">
        <v>35</v>
      </c>
      <c r="H333" s="40"/>
      <c r="I333" s="40"/>
      <c r="J333" s="40" t="s">
        <v>1535</v>
      </c>
      <c r="K333" s="40" t="s">
        <v>39</v>
      </c>
      <c r="L333" s="45" t="s">
        <v>1536</v>
      </c>
      <c r="M333" s="36"/>
      <c r="N333" s="36"/>
      <c r="O333" s="36"/>
      <c r="P333" s="36"/>
      <c r="Q333" s="36"/>
      <c r="R333" s="36"/>
      <c r="S333" s="36"/>
      <c r="T333" s="36"/>
      <c r="U333" s="36"/>
      <c r="V333" s="36"/>
      <c r="W333" s="36"/>
      <c r="X333" s="36"/>
      <c r="Y333" s="36"/>
      <c r="Z333" s="43"/>
    </row>
    <row r="334">
      <c r="A334" s="89" t="s">
        <v>1537</v>
      </c>
      <c r="B334" s="33" t="s">
        <v>1537</v>
      </c>
      <c r="C334" s="64" t="s">
        <v>1429</v>
      </c>
      <c r="D334" s="40" t="s">
        <v>1430</v>
      </c>
      <c r="E334" s="40"/>
      <c r="F334" s="40" t="s">
        <v>33</v>
      </c>
      <c r="G334" s="40"/>
      <c r="H334" s="40"/>
      <c r="I334" s="40" t="s">
        <v>1430</v>
      </c>
      <c r="J334" s="40" t="s">
        <v>1538</v>
      </c>
      <c r="K334" s="40" t="s">
        <v>39</v>
      </c>
      <c r="L334" s="45" t="s">
        <v>1539</v>
      </c>
      <c r="M334" s="36"/>
      <c r="N334" s="36"/>
      <c r="O334" s="36"/>
      <c r="P334" s="36"/>
      <c r="Q334" s="36"/>
      <c r="R334" s="36"/>
      <c r="S334" s="36"/>
      <c r="T334" s="36"/>
      <c r="U334" s="36"/>
      <c r="V334" s="36"/>
      <c r="W334" s="36"/>
      <c r="X334" s="36"/>
      <c r="Y334" s="36"/>
      <c r="Z334" s="43"/>
    </row>
    <row r="335">
      <c r="A335" s="53" t="s">
        <v>1540</v>
      </c>
      <c r="B335" s="33" t="s">
        <v>1541</v>
      </c>
      <c r="C335" s="34" t="s">
        <v>1441</v>
      </c>
      <c r="D335" s="34" t="s">
        <v>1430</v>
      </c>
      <c r="E335" s="34"/>
      <c r="F335" s="34"/>
      <c r="G335" s="35"/>
      <c r="H335" s="35"/>
      <c r="I335" s="35"/>
      <c r="J335" s="35"/>
      <c r="K335" s="35"/>
      <c r="L335" s="35"/>
      <c r="M335" s="35"/>
      <c r="N335" s="35"/>
      <c r="O335" s="35"/>
      <c r="P335" s="35"/>
      <c r="Q335" s="35"/>
      <c r="R335" s="35"/>
      <c r="S335" s="35"/>
      <c r="T335" s="35"/>
      <c r="U335" s="35"/>
      <c r="V335" s="35"/>
      <c r="W335" s="35"/>
      <c r="X335" s="35"/>
      <c r="Y335" s="36"/>
      <c r="Z335" s="37"/>
    </row>
    <row r="336">
      <c r="A336" s="40" t="s">
        <v>1542</v>
      </c>
      <c r="B336" s="33" t="s">
        <v>1543</v>
      </c>
      <c r="C336" s="64" t="s">
        <v>1429</v>
      </c>
      <c r="D336" s="40" t="s">
        <v>1430</v>
      </c>
      <c r="E336" s="40"/>
      <c r="F336" s="40" t="s">
        <v>33</v>
      </c>
      <c r="G336" s="40"/>
      <c r="H336" s="40"/>
      <c r="I336" s="40" t="s">
        <v>1430</v>
      </c>
      <c r="J336" s="40" t="s">
        <v>1544</v>
      </c>
      <c r="K336" s="40" t="s">
        <v>39</v>
      </c>
      <c r="L336" s="45" t="s">
        <v>1545</v>
      </c>
      <c r="M336" s="36"/>
      <c r="N336" s="36"/>
      <c r="O336" s="36"/>
      <c r="P336" s="36"/>
      <c r="Q336" s="36"/>
      <c r="R336" s="36"/>
      <c r="S336" s="36"/>
      <c r="T336" s="36"/>
      <c r="U336" s="36"/>
      <c r="V336" s="36"/>
      <c r="W336" s="36"/>
      <c r="X336" s="36"/>
      <c r="Y336" s="36"/>
      <c r="Z336" s="43"/>
    </row>
    <row r="337">
      <c r="A337" s="36" t="s">
        <v>1546</v>
      </c>
      <c r="B337" s="33" t="s">
        <v>1547</v>
      </c>
      <c r="C337" s="32" t="s">
        <v>1441</v>
      </c>
      <c r="D337" s="82" t="s">
        <v>1430</v>
      </c>
      <c r="E337" s="36"/>
      <c r="F337" s="36"/>
      <c r="G337" s="36"/>
      <c r="H337" s="36"/>
      <c r="I337" s="36"/>
      <c r="J337" s="36"/>
      <c r="K337" s="34" t="s">
        <v>39</v>
      </c>
      <c r="L337" s="35" t="s">
        <v>1548</v>
      </c>
      <c r="M337" s="36"/>
      <c r="N337" s="36"/>
      <c r="O337" s="36"/>
      <c r="P337" s="36"/>
      <c r="Q337" s="36"/>
      <c r="R337" s="36"/>
      <c r="S337" s="50" t="str">
        <f>HYPERLINK("http://www.crunchbase.com/financial-organization/pitango-venture-capital","$270m - Pitango Venture Capital Fund VI")</f>
        <v>$270m - Pitango Venture Capital Fund VI</v>
      </c>
      <c r="T337" s="36"/>
      <c r="U337" s="36"/>
      <c r="V337" s="36"/>
      <c r="W337" s="36"/>
      <c r="X337" s="36"/>
      <c r="Y337" s="36"/>
      <c r="Z337" s="43"/>
    </row>
    <row r="338">
      <c r="A338" s="53" t="s">
        <v>1549</v>
      </c>
      <c r="B338" s="33" t="s">
        <v>1550</v>
      </c>
      <c r="C338" s="53" t="s">
        <v>1551</v>
      </c>
      <c r="D338" s="34" t="s">
        <v>1430</v>
      </c>
      <c r="E338" s="40"/>
      <c r="F338" s="40" t="s">
        <v>33</v>
      </c>
      <c r="G338" s="40" t="s">
        <v>35</v>
      </c>
      <c r="H338" s="40"/>
      <c r="I338" s="40" t="s">
        <v>1430</v>
      </c>
      <c r="J338" s="40"/>
      <c r="K338" s="40" t="s">
        <v>39</v>
      </c>
      <c r="L338" s="45"/>
      <c r="M338" s="35"/>
      <c r="N338" s="35"/>
      <c r="O338" s="35"/>
      <c r="P338" s="35"/>
      <c r="Q338" s="35"/>
      <c r="R338" s="35"/>
      <c r="S338" s="35"/>
      <c r="T338" s="35"/>
      <c r="U338" s="35"/>
      <c r="V338" s="35"/>
      <c r="W338" s="35"/>
      <c r="X338" s="35"/>
      <c r="Y338" s="36"/>
      <c r="Z338" s="37"/>
    </row>
    <row r="339">
      <c r="A339" s="38" t="s">
        <v>1552</v>
      </c>
      <c r="B339" s="33" t="s">
        <v>1553</v>
      </c>
      <c r="C339" s="38" t="s">
        <v>1429</v>
      </c>
      <c r="D339" s="38" t="s">
        <v>1430</v>
      </c>
      <c r="E339" s="40"/>
      <c r="F339" s="40"/>
      <c r="G339" s="40"/>
      <c r="H339" s="38" t="s">
        <v>37</v>
      </c>
      <c r="I339" s="38" t="s">
        <v>1430</v>
      </c>
      <c r="J339" s="40"/>
      <c r="K339" s="38" t="s">
        <v>39</v>
      </c>
      <c r="L339" s="46" t="s">
        <v>1554</v>
      </c>
      <c r="M339" s="40"/>
      <c r="N339" s="40"/>
      <c r="O339" s="40"/>
      <c r="P339" s="40"/>
      <c r="Q339" s="40"/>
      <c r="R339" s="40"/>
      <c r="S339" s="40"/>
      <c r="T339" s="40"/>
      <c r="U339" s="40"/>
      <c r="V339" s="40"/>
      <c r="W339" s="40"/>
      <c r="X339" s="40"/>
      <c r="Y339" s="40"/>
      <c r="Z339" s="42"/>
    </row>
    <row r="340">
      <c r="A340" s="40" t="s">
        <v>1555</v>
      </c>
      <c r="B340" s="33" t="s">
        <v>1556</v>
      </c>
      <c r="C340" s="90" t="s">
        <v>1446</v>
      </c>
      <c r="D340" s="88" t="s">
        <v>1430</v>
      </c>
      <c r="E340" s="40"/>
      <c r="F340" s="40" t="s">
        <v>33</v>
      </c>
      <c r="G340" s="40" t="s">
        <v>35</v>
      </c>
      <c r="H340" s="40"/>
      <c r="I340" s="45" t="s">
        <v>1557</v>
      </c>
      <c r="J340" s="40"/>
      <c r="K340" s="40" t="s">
        <v>39</v>
      </c>
      <c r="L340" s="45" t="s">
        <v>1558</v>
      </c>
      <c r="M340" s="36"/>
      <c r="N340" s="36"/>
      <c r="O340" s="36"/>
      <c r="P340" s="36"/>
      <c r="Q340" s="36"/>
      <c r="R340" s="36"/>
      <c r="S340" s="36"/>
      <c r="T340" s="36"/>
      <c r="U340" s="36"/>
      <c r="V340" s="36"/>
      <c r="W340" s="36"/>
      <c r="X340" s="36"/>
      <c r="Y340" s="36"/>
      <c r="Z340" s="43"/>
    </row>
    <row r="341">
      <c r="A341" s="53" t="s">
        <v>1559</v>
      </c>
      <c r="B341" s="33" t="s">
        <v>1560</v>
      </c>
      <c r="C341" s="41" t="s">
        <v>1446</v>
      </c>
      <c r="D341" s="41" t="s">
        <v>1430</v>
      </c>
      <c r="E341" s="34"/>
      <c r="F341" s="34" t="s">
        <v>33</v>
      </c>
      <c r="G341" s="35"/>
      <c r="H341" s="35"/>
      <c r="I341" s="34" t="s">
        <v>1561</v>
      </c>
      <c r="J341" s="68" t="s">
        <v>1562</v>
      </c>
      <c r="K341" s="34" t="s">
        <v>39</v>
      </c>
      <c r="L341" s="34" t="s">
        <v>1563</v>
      </c>
      <c r="M341" s="34"/>
      <c r="N341" s="34"/>
      <c r="O341" s="34"/>
      <c r="P341" s="34"/>
      <c r="Q341" s="34" t="s">
        <v>1564</v>
      </c>
      <c r="R341" s="35"/>
      <c r="S341" s="35"/>
      <c r="T341" s="35"/>
      <c r="U341" s="35"/>
      <c r="V341" s="35"/>
      <c r="W341" s="35"/>
      <c r="X341" s="35"/>
      <c r="Y341" s="36"/>
      <c r="Z341" s="37"/>
    </row>
    <row r="342">
      <c r="A342" s="40" t="s">
        <v>1565</v>
      </c>
      <c r="B342" s="33" t="s">
        <v>1566</v>
      </c>
      <c r="C342" s="64" t="s">
        <v>1567</v>
      </c>
      <c r="D342" s="88" t="s">
        <v>1430</v>
      </c>
      <c r="E342" s="40"/>
      <c r="F342" s="40" t="s">
        <v>33</v>
      </c>
      <c r="G342" s="40"/>
      <c r="H342" s="40"/>
      <c r="I342" s="40"/>
      <c r="J342" s="40"/>
      <c r="K342" s="40"/>
      <c r="L342" s="45" t="s">
        <v>1568</v>
      </c>
      <c r="M342" s="36"/>
      <c r="N342" s="36"/>
      <c r="O342" s="36"/>
      <c r="P342" s="36"/>
      <c r="Q342" s="36"/>
      <c r="R342" s="36"/>
      <c r="S342" s="36"/>
      <c r="T342" s="36"/>
      <c r="U342" s="36"/>
      <c r="V342" s="36"/>
      <c r="W342" s="36"/>
      <c r="X342" s="36"/>
      <c r="Y342" s="36"/>
      <c r="Z342" s="43"/>
    </row>
    <row r="343">
      <c r="A343" s="53" t="s">
        <v>1569</v>
      </c>
      <c r="B343" s="33" t="s">
        <v>1570</v>
      </c>
      <c r="C343" s="46" t="s">
        <v>1429</v>
      </c>
      <c r="D343" s="46" t="s">
        <v>1430</v>
      </c>
      <c r="E343" s="34"/>
      <c r="F343" s="34"/>
      <c r="G343" s="35"/>
      <c r="H343" s="35"/>
      <c r="I343" s="35"/>
      <c r="J343" s="35"/>
      <c r="K343" s="35"/>
      <c r="L343" s="35"/>
      <c r="M343" s="35"/>
      <c r="N343" s="35"/>
      <c r="O343" s="35"/>
      <c r="P343" s="35"/>
      <c r="Q343" s="35"/>
      <c r="R343" s="35"/>
      <c r="S343" s="35"/>
      <c r="T343" s="35"/>
      <c r="U343" s="35"/>
      <c r="V343" s="35"/>
      <c r="W343" s="35"/>
      <c r="X343" s="35"/>
      <c r="Y343" s="36"/>
      <c r="Z343" s="37"/>
    </row>
    <row r="344">
      <c r="A344" s="53" t="s">
        <v>1571</v>
      </c>
      <c r="B344" s="33" t="s">
        <v>1572</v>
      </c>
      <c r="C344" s="41" t="s">
        <v>1509</v>
      </c>
      <c r="D344" s="41" t="s">
        <v>1430</v>
      </c>
      <c r="E344" s="34"/>
      <c r="F344" s="34" t="s">
        <v>33</v>
      </c>
      <c r="G344" s="34" t="s">
        <v>35</v>
      </c>
      <c r="H344" s="35"/>
      <c r="I344" s="52" t="s">
        <v>1430</v>
      </c>
      <c r="J344" s="34" t="s">
        <v>1573</v>
      </c>
      <c r="K344" s="34" t="s">
        <v>39</v>
      </c>
      <c r="L344" s="35"/>
      <c r="M344" s="35"/>
      <c r="N344" s="35"/>
      <c r="O344" s="35"/>
      <c r="P344" s="35"/>
      <c r="Q344" s="35"/>
      <c r="R344" s="35"/>
      <c r="S344" s="35"/>
      <c r="T344" s="35"/>
      <c r="U344" s="35"/>
      <c r="V344" s="35"/>
      <c r="W344" s="35"/>
      <c r="X344" s="35"/>
      <c r="Y344" s="36"/>
      <c r="Z344" s="37"/>
    </row>
    <row r="345">
      <c r="A345" s="40" t="s">
        <v>1574</v>
      </c>
      <c r="B345" s="33" t="s">
        <v>1575</v>
      </c>
      <c r="C345" s="64" t="s">
        <v>1576</v>
      </c>
      <c r="D345" s="40" t="s">
        <v>1430</v>
      </c>
      <c r="E345" s="40"/>
      <c r="F345" s="40" t="s">
        <v>33</v>
      </c>
      <c r="G345" s="40" t="s">
        <v>35</v>
      </c>
      <c r="H345" s="40"/>
      <c r="I345" s="40"/>
      <c r="J345" s="40" t="s">
        <v>1577</v>
      </c>
      <c r="K345" s="40" t="s">
        <v>39</v>
      </c>
      <c r="L345" s="45" t="s">
        <v>1578</v>
      </c>
      <c r="M345" s="36"/>
      <c r="N345" s="36"/>
      <c r="O345" s="36"/>
      <c r="P345" s="36"/>
      <c r="Q345" s="36"/>
      <c r="R345" s="36"/>
      <c r="S345" s="36"/>
      <c r="T345" s="36"/>
      <c r="U345" s="36"/>
      <c r="V345" s="36"/>
      <c r="W345" s="36"/>
      <c r="X345" s="36"/>
      <c r="Y345" s="36"/>
      <c r="Z345" s="43"/>
    </row>
    <row r="346">
      <c r="A346" s="32" t="s">
        <v>1579</v>
      </c>
      <c r="B346" s="33" t="s">
        <v>1580</v>
      </c>
      <c r="C346" s="41" t="s">
        <v>1581</v>
      </c>
      <c r="D346" s="41" t="s">
        <v>1430</v>
      </c>
      <c r="E346" s="34"/>
      <c r="F346" s="34" t="s">
        <v>33</v>
      </c>
      <c r="G346" s="34" t="s">
        <v>35</v>
      </c>
      <c r="H346" s="35"/>
      <c r="I346" s="35"/>
      <c r="J346" s="35"/>
      <c r="K346" s="34" t="s">
        <v>39</v>
      </c>
      <c r="L346" s="35"/>
      <c r="M346" s="35"/>
      <c r="N346" s="35"/>
      <c r="O346" s="35"/>
      <c r="P346" s="35"/>
      <c r="Q346" s="35"/>
      <c r="R346" s="35"/>
      <c r="S346" s="35"/>
      <c r="T346" s="35"/>
      <c r="U346" s="35"/>
      <c r="V346" s="35"/>
      <c r="W346" s="35"/>
      <c r="X346" s="35"/>
      <c r="Y346" s="36"/>
      <c r="Z346" s="37"/>
    </row>
    <row r="347">
      <c r="A347" s="32" t="s">
        <v>1582</v>
      </c>
      <c r="B347" s="33" t="s">
        <v>1583</v>
      </c>
      <c r="C347" s="46" t="s">
        <v>1584</v>
      </c>
      <c r="D347" s="41" t="s">
        <v>1430</v>
      </c>
      <c r="E347" s="34"/>
      <c r="F347" s="34"/>
      <c r="G347" s="35"/>
      <c r="H347" s="35"/>
      <c r="I347" s="34" t="s">
        <v>532</v>
      </c>
      <c r="J347" s="35"/>
      <c r="K347" s="34" t="s">
        <v>39</v>
      </c>
      <c r="L347" s="35"/>
      <c r="M347" s="35"/>
      <c r="N347" s="35"/>
      <c r="O347" s="35"/>
      <c r="P347" s="35"/>
      <c r="Q347" s="35"/>
      <c r="R347" s="35"/>
      <c r="S347" s="35"/>
      <c r="T347" s="35"/>
      <c r="U347" s="35"/>
      <c r="V347" s="35"/>
      <c r="W347" s="35"/>
      <c r="X347" s="35"/>
      <c r="Y347" s="36"/>
      <c r="Z347" s="37"/>
    </row>
    <row r="348">
      <c r="A348" s="53" t="s">
        <v>1585</v>
      </c>
      <c r="B348" s="33" t="s">
        <v>1586</v>
      </c>
      <c r="C348" s="41" t="s">
        <v>1429</v>
      </c>
      <c r="D348" s="41" t="s">
        <v>1430</v>
      </c>
      <c r="E348" s="36"/>
      <c r="F348" s="36"/>
      <c r="G348" s="36"/>
      <c r="H348" s="35"/>
      <c r="I348" s="35"/>
      <c r="J348" s="35"/>
      <c r="K348" s="35"/>
      <c r="L348" s="35"/>
      <c r="M348" s="35"/>
      <c r="N348" s="35"/>
      <c r="O348" s="35"/>
      <c r="P348" s="35"/>
      <c r="Q348" s="35"/>
      <c r="R348" s="35"/>
      <c r="S348" s="35"/>
      <c r="T348" s="35"/>
      <c r="U348" s="35"/>
      <c r="V348" s="35"/>
      <c r="W348" s="35"/>
      <c r="X348" s="35"/>
      <c r="Y348" s="36"/>
      <c r="Z348" s="37"/>
    </row>
    <row r="349">
      <c r="A349" s="40" t="s">
        <v>1587</v>
      </c>
      <c r="B349" s="33" t="s">
        <v>1588</v>
      </c>
      <c r="C349" s="91" t="s">
        <v>1589</v>
      </c>
      <c r="D349" s="40" t="s">
        <v>1590</v>
      </c>
      <c r="E349" s="40"/>
      <c r="F349" s="40" t="s">
        <v>33</v>
      </c>
      <c r="G349" s="40" t="s">
        <v>35</v>
      </c>
      <c r="H349" s="40"/>
      <c r="I349" s="34" t="s">
        <v>1429</v>
      </c>
      <c r="J349" s="40" t="s">
        <v>1591</v>
      </c>
      <c r="K349" s="40" t="s">
        <v>39</v>
      </c>
      <c r="L349" s="45" t="s">
        <v>1592</v>
      </c>
      <c r="M349" s="36"/>
      <c r="N349" s="36"/>
      <c r="O349" s="36"/>
      <c r="P349" s="36"/>
      <c r="Q349" s="36"/>
      <c r="R349" s="36"/>
      <c r="S349" s="36"/>
      <c r="T349" s="36"/>
      <c r="U349" s="36"/>
      <c r="V349" s="36"/>
      <c r="W349" s="36"/>
      <c r="X349" s="36"/>
      <c r="Y349" s="36"/>
      <c r="Z349" s="43"/>
    </row>
    <row r="350">
      <c r="A350" s="32" t="s">
        <v>1593</v>
      </c>
      <c r="B350" s="33" t="s">
        <v>1594</v>
      </c>
      <c r="C350" s="32" t="s">
        <v>1595</v>
      </c>
      <c r="D350" s="32" t="s">
        <v>1596</v>
      </c>
      <c r="E350" s="32"/>
      <c r="F350" s="32" t="s">
        <v>33</v>
      </c>
      <c r="G350" s="32" t="s">
        <v>35</v>
      </c>
      <c r="H350" s="32" t="s">
        <v>37</v>
      </c>
      <c r="I350" s="32" t="s">
        <v>873</v>
      </c>
      <c r="J350" s="36"/>
      <c r="K350" s="34" t="s">
        <v>39</v>
      </c>
      <c r="L350" s="34" t="s">
        <v>1597</v>
      </c>
      <c r="M350" s="58"/>
      <c r="N350" s="58"/>
      <c r="O350" s="58"/>
      <c r="P350" s="58"/>
      <c r="Q350" s="67" t="str">
        <f>HYPERLINK("http://www.83north.com/news/36","$200m - Third fund")</f>
        <v>$200m - Third fund</v>
      </c>
      <c r="R350" s="36"/>
      <c r="S350" s="36"/>
      <c r="T350" s="36"/>
      <c r="U350" s="36"/>
      <c r="V350" s="36"/>
      <c r="W350" s="36"/>
      <c r="X350" s="36"/>
      <c r="Y350" s="36"/>
      <c r="Z350" s="43"/>
    </row>
    <row r="351">
      <c r="A351" s="53" t="s">
        <v>1598</v>
      </c>
      <c r="B351" s="33" t="s">
        <v>1599</v>
      </c>
      <c r="C351" s="46" t="s">
        <v>1600</v>
      </c>
      <c r="D351" s="46" t="s">
        <v>1601</v>
      </c>
      <c r="E351" s="34"/>
      <c r="F351" s="34"/>
      <c r="G351" s="34" t="s">
        <v>35</v>
      </c>
      <c r="H351" s="34" t="s">
        <v>37</v>
      </c>
      <c r="I351" s="34" t="s">
        <v>1602</v>
      </c>
      <c r="J351" s="34" t="s">
        <v>1603</v>
      </c>
      <c r="K351" s="34" t="s">
        <v>39</v>
      </c>
      <c r="L351" s="34" t="s">
        <v>1604</v>
      </c>
      <c r="M351" s="35"/>
      <c r="N351" s="35"/>
      <c r="O351" s="35"/>
      <c r="P351" s="35"/>
      <c r="Q351" s="35"/>
      <c r="R351" s="35"/>
      <c r="S351" s="35"/>
      <c r="T351" s="35"/>
      <c r="U351" s="35"/>
      <c r="V351" s="35"/>
      <c r="W351" s="35"/>
      <c r="X351" s="35"/>
      <c r="Y351" s="36"/>
      <c r="Z351" s="37"/>
    </row>
    <row r="352">
      <c r="A352" s="32" t="s">
        <v>1605</v>
      </c>
      <c r="B352" s="33" t="s">
        <v>1606</v>
      </c>
      <c r="C352" s="32" t="s">
        <v>1607</v>
      </c>
      <c r="D352" s="32" t="s">
        <v>1608</v>
      </c>
      <c r="E352" s="32"/>
      <c r="F352" s="32" t="s">
        <v>33</v>
      </c>
      <c r="G352" s="36"/>
      <c r="H352" s="36"/>
      <c r="I352" s="32" t="s">
        <v>1608</v>
      </c>
      <c r="J352" s="36"/>
      <c r="K352" s="34" t="s">
        <v>289</v>
      </c>
      <c r="L352" s="34" t="s">
        <v>1609</v>
      </c>
      <c r="M352" s="54"/>
      <c r="N352" s="54"/>
      <c r="O352" s="54"/>
      <c r="P352" s="54"/>
      <c r="Q352" s="54"/>
      <c r="R352" s="36"/>
      <c r="S352" s="36"/>
      <c r="T352" s="36"/>
      <c r="U352" s="36"/>
      <c r="V352" s="36"/>
      <c r="W352" s="36"/>
      <c r="X352" s="36"/>
      <c r="Y352" s="36"/>
      <c r="Z352" s="43"/>
    </row>
    <row r="353">
      <c r="A353" s="39" t="s">
        <v>1610</v>
      </c>
      <c r="B353" s="33" t="s">
        <v>1611</v>
      </c>
      <c r="C353" s="32" t="s">
        <v>1607</v>
      </c>
      <c r="D353" s="32" t="s">
        <v>1608</v>
      </c>
      <c r="E353" s="32"/>
      <c r="F353" s="32" t="s">
        <v>33</v>
      </c>
      <c r="G353" s="32" t="s">
        <v>35</v>
      </c>
      <c r="H353" s="36"/>
      <c r="I353" s="32" t="s">
        <v>1608</v>
      </c>
      <c r="J353" s="32" t="s">
        <v>1612</v>
      </c>
      <c r="K353" s="34" t="s">
        <v>39</v>
      </c>
      <c r="L353" s="41" t="s">
        <v>1613</v>
      </c>
      <c r="M353" s="36"/>
      <c r="N353" s="36"/>
      <c r="O353" s="36"/>
      <c r="P353" s="36"/>
      <c r="Q353" s="36"/>
      <c r="R353" s="36"/>
      <c r="S353" s="32" t="s">
        <v>1614</v>
      </c>
      <c r="T353" s="36"/>
      <c r="U353" s="36"/>
      <c r="V353" s="36"/>
      <c r="W353" s="36"/>
      <c r="X353" s="36"/>
      <c r="Y353" s="32" t="s">
        <v>1615</v>
      </c>
      <c r="Z353" s="43"/>
    </row>
    <row r="354">
      <c r="A354" s="39" t="s">
        <v>1616</v>
      </c>
      <c r="B354" s="33" t="s">
        <v>1617</v>
      </c>
      <c r="C354" s="39" t="s">
        <v>1618</v>
      </c>
      <c r="D354" s="39" t="s">
        <v>1608</v>
      </c>
      <c r="E354" s="39"/>
      <c r="F354" s="39" t="s">
        <v>33</v>
      </c>
      <c r="G354" s="40"/>
      <c r="H354" s="40"/>
      <c r="I354" s="39" t="s">
        <v>1608</v>
      </c>
      <c r="J354" s="39" t="s">
        <v>1619</v>
      </c>
      <c r="K354" s="39" t="s">
        <v>39</v>
      </c>
      <c r="L354" s="41" t="s">
        <v>1620</v>
      </c>
      <c r="M354" s="40"/>
      <c r="N354" s="40"/>
      <c r="O354" s="40"/>
      <c r="P354" s="40"/>
      <c r="Q354" s="40"/>
      <c r="R354" s="40"/>
      <c r="S354" s="40"/>
      <c r="T354" s="40"/>
      <c r="U354" s="40"/>
      <c r="V354" s="40"/>
      <c r="W354" s="40"/>
      <c r="X354" s="40"/>
      <c r="Y354" s="40"/>
      <c r="Z354" s="42"/>
    </row>
    <row r="355">
      <c r="A355" s="38" t="s">
        <v>1621</v>
      </c>
      <c r="B355" s="33" t="s">
        <v>1622</v>
      </c>
      <c r="C355" s="32" t="s">
        <v>1618</v>
      </c>
      <c r="D355" s="32" t="s">
        <v>1608</v>
      </c>
      <c r="E355" s="36"/>
      <c r="F355" s="36"/>
      <c r="G355" s="36"/>
      <c r="H355" s="36"/>
      <c r="I355" s="36"/>
      <c r="J355" s="36"/>
      <c r="K355" s="35"/>
      <c r="L355" s="35"/>
      <c r="M355" s="36"/>
      <c r="N355" s="36"/>
      <c r="O355" s="36"/>
      <c r="P355" s="36"/>
      <c r="Q355" s="36"/>
      <c r="R355" s="36"/>
      <c r="S355" s="36"/>
      <c r="T355" s="36"/>
      <c r="U355" s="36"/>
      <c r="V355" s="36"/>
      <c r="W355" s="36"/>
      <c r="X355" s="36"/>
      <c r="Y355" s="36"/>
      <c r="Z355" s="43"/>
    </row>
    <row r="356">
      <c r="A356" s="39" t="s">
        <v>1623</v>
      </c>
      <c r="B356" s="33" t="s">
        <v>1624</v>
      </c>
      <c r="C356" s="39" t="s">
        <v>1618</v>
      </c>
      <c r="D356" s="39" t="s">
        <v>1608</v>
      </c>
      <c r="E356" s="39"/>
      <c r="F356" s="39" t="s">
        <v>33</v>
      </c>
      <c r="G356" s="39" t="s">
        <v>35</v>
      </c>
      <c r="H356" s="40"/>
      <c r="I356" s="39" t="s">
        <v>1625</v>
      </c>
      <c r="J356" s="39" t="s">
        <v>1619</v>
      </c>
      <c r="K356" s="39" t="s">
        <v>39</v>
      </c>
      <c r="L356" s="41" t="s">
        <v>1626</v>
      </c>
      <c r="M356" s="40"/>
      <c r="N356" s="40"/>
      <c r="O356" s="40"/>
      <c r="P356" s="40"/>
      <c r="Q356" s="40"/>
      <c r="R356" s="40"/>
      <c r="S356" s="40"/>
      <c r="T356" s="40"/>
      <c r="U356" s="40"/>
      <c r="V356" s="40"/>
      <c r="W356" s="40"/>
      <c r="X356" s="40"/>
      <c r="Y356" s="40"/>
      <c r="Z356" s="42"/>
    </row>
    <row r="357">
      <c r="A357" s="32" t="s">
        <v>1627</v>
      </c>
      <c r="B357" s="33" t="s">
        <v>1628</v>
      </c>
      <c r="C357" s="32" t="s">
        <v>1618</v>
      </c>
      <c r="D357" s="32" t="s">
        <v>1608</v>
      </c>
      <c r="E357" s="32"/>
      <c r="F357" s="32" t="s">
        <v>33</v>
      </c>
      <c r="G357" s="36"/>
      <c r="H357" s="36"/>
      <c r="I357" s="32" t="s">
        <v>1608</v>
      </c>
      <c r="J357" s="36"/>
      <c r="K357" s="34" t="s">
        <v>39</v>
      </c>
      <c r="L357" s="34" t="s">
        <v>1629</v>
      </c>
      <c r="M357" s="36"/>
      <c r="N357" s="36"/>
      <c r="O357" s="36"/>
      <c r="P357" s="36"/>
      <c r="Q357" s="36"/>
      <c r="R357" s="36"/>
      <c r="S357" s="36"/>
      <c r="T357" s="36"/>
      <c r="U357" s="36"/>
      <c r="V357" s="36"/>
      <c r="W357" s="36"/>
      <c r="X357" s="36"/>
      <c r="Y357" s="36"/>
      <c r="Z357" s="43"/>
    </row>
    <row r="358">
      <c r="A358" s="60" t="s">
        <v>1630</v>
      </c>
      <c r="B358" s="33" t="s">
        <v>1631</v>
      </c>
      <c r="C358" s="32" t="s">
        <v>1607</v>
      </c>
      <c r="D358" s="32" t="s">
        <v>1608</v>
      </c>
      <c r="E358" s="32"/>
      <c r="F358" s="32" t="s">
        <v>33</v>
      </c>
      <c r="G358" s="36"/>
      <c r="H358" s="36"/>
      <c r="I358" s="32" t="s">
        <v>1608</v>
      </c>
      <c r="J358" s="55" t="s">
        <v>1632</v>
      </c>
      <c r="K358" s="34" t="s">
        <v>39</v>
      </c>
      <c r="L358" s="82" t="s">
        <v>1633</v>
      </c>
      <c r="M358" s="60"/>
      <c r="N358" s="60"/>
      <c r="O358" s="60"/>
      <c r="P358" s="60" t="s">
        <v>1634</v>
      </c>
      <c r="Q358" s="36"/>
      <c r="R358" s="36"/>
      <c r="S358" s="36"/>
      <c r="T358" s="36"/>
      <c r="U358" s="36"/>
      <c r="V358" s="36"/>
      <c r="W358" s="36"/>
      <c r="X358" s="36"/>
      <c r="Y358" s="60" t="s">
        <v>1635</v>
      </c>
      <c r="Z358" s="43"/>
    </row>
    <row r="359">
      <c r="A359" s="41" t="s">
        <v>1636</v>
      </c>
      <c r="B359" s="33" t="s">
        <v>1637</v>
      </c>
      <c r="C359" s="41" t="s">
        <v>1607</v>
      </c>
      <c r="D359" s="41" t="s">
        <v>1608</v>
      </c>
      <c r="E359" s="41"/>
      <c r="F359" s="41" t="s">
        <v>33</v>
      </c>
      <c r="G359" s="41" t="s">
        <v>35</v>
      </c>
      <c r="H359" s="45"/>
      <c r="I359" s="41" t="s">
        <v>92</v>
      </c>
      <c r="J359" s="41" t="s">
        <v>1638</v>
      </c>
      <c r="K359" s="41" t="s">
        <v>39</v>
      </c>
      <c r="L359" s="41" t="s">
        <v>1639</v>
      </c>
      <c r="M359" s="41"/>
      <c r="N359" s="41"/>
      <c r="O359" s="41"/>
      <c r="P359" s="41" t="s">
        <v>81</v>
      </c>
      <c r="Q359" s="45"/>
      <c r="R359" s="45"/>
      <c r="S359" s="45"/>
      <c r="T359" s="45"/>
      <c r="U359" s="45"/>
      <c r="V359" s="45"/>
      <c r="W359" s="45"/>
      <c r="X359" s="45"/>
      <c r="Y359" s="45"/>
      <c r="Z359" s="48"/>
    </row>
    <row r="360">
      <c r="A360" s="54" t="s">
        <v>1640</v>
      </c>
      <c r="B360" s="33" t="s">
        <v>1641</v>
      </c>
      <c r="C360" s="32" t="s">
        <v>1607</v>
      </c>
      <c r="D360" s="32" t="s">
        <v>1608</v>
      </c>
      <c r="E360" s="32"/>
      <c r="F360" s="32" t="s">
        <v>33</v>
      </c>
      <c r="G360" s="36"/>
      <c r="H360" s="36"/>
      <c r="I360" s="32" t="s">
        <v>1642</v>
      </c>
      <c r="J360" s="32" t="s">
        <v>1643</v>
      </c>
      <c r="K360" s="35"/>
      <c r="L360" s="35"/>
      <c r="M360" s="32"/>
      <c r="N360" s="32"/>
      <c r="O360" s="32"/>
      <c r="P360" s="32"/>
      <c r="Q360" s="32" t="s">
        <v>1644</v>
      </c>
      <c r="R360" s="36"/>
      <c r="S360" s="36"/>
      <c r="T360" s="36"/>
      <c r="U360" s="36"/>
      <c r="V360" s="36"/>
      <c r="W360" s="36"/>
      <c r="X360" s="36"/>
      <c r="Y360" s="36"/>
      <c r="Z360" s="43"/>
    </row>
    <row r="361">
      <c r="A361" s="39" t="s">
        <v>1645</v>
      </c>
      <c r="B361" s="33" t="s">
        <v>1646</v>
      </c>
      <c r="C361" s="39" t="s">
        <v>1618</v>
      </c>
      <c r="D361" s="39" t="s">
        <v>1608</v>
      </c>
      <c r="E361" s="39"/>
      <c r="F361" s="39" t="s">
        <v>33</v>
      </c>
      <c r="G361" s="40"/>
      <c r="H361" s="40"/>
      <c r="I361" s="39" t="s">
        <v>1647</v>
      </c>
      <c r="J361" s="39" t="s">
        <v>1619</v>
      </c>
      <c r="K361" s="39" t="s">
        <v>39</v>
      </c>
      <c r="L361" s="41" t="s">
        <v>1648</v>
      </c>
      <c r="M361" s="40"/>
      <c r="N361" s="40"/>
      <c r="O361" s="40"/>
      <c r="P361" s="40"/>
      <c r="Q361" s="40"/>
      <c r="R361" s="40"/>
      <c r="S361" s="40"/>
      <c r="T361" s="40"/>
      <c r="U361" s="40"/>
      <c r="V361" s="40"/>
      <c r="W361" s="40"/>
      <c r="X361" s="40"/>
      <c r="Y361" s="40"/>
      <c r="Z361" s="42"/>
    </row>
    <row r="362">
      <c r="A362" s="39" t="s">
        <v>1649</v>
      </c>
      <c r="B362" s="33" t="s">
        <v>1650</v>
      </c>
      <c r="C362" s="39" t="s">
        <v>1618</v>
      </c>
      <c r="D362" s="39" t="s">
        <v>1608</v>
      </c>
      <c r="E362" s="40"/>
      <c r="F362" s="40"/>
      <c r="G362" s="40"/>
      <c r="H362" s="39" t="s">
        <v>37</v>
      </c>
      <c r="I362" s="39" t="s">
        <v>1608</v>
      </c>
      <c r="J362" s="39" t="s">
        <v>1619</v>
      </c>
      <c r="K362" s="39" t="s">
        <v>39</v>
      </c>
      <c r="L362" s="41" t="s">
        <v>1651</v>
      </c>
      <c r="M362" s="40"/>
      <c r="N362" s="40"/>
      <c r="O362" s="40"/>
      <c r="P362" s="40"/>
      <c r="Q362" s="40"/>
      <c r="R362" s="40"/>
      <c r="S362" s="40"/>
      <c r="T362" s="40"/>
      <c r="U362" s="40"/>
      <c r="V362" s="40"/>
      <c r="W362" s="40"/>
      <c r="X362" s="40"/>
      <c r="Y362" s="40"/>
      <c r="Z362" s="42"/>
    </row>
    <row r="363">
      <c r="A363" s="39" t="s">
        <v>1652</v>
      </c>
      <c r="B363" s="33" t="s">
        <v>1653</v>
      </c>
      <c r="C363" s="39" t="s">
        <v>1618</v>
      </c>
      <c r="D363" s="39" t="s">
        <v>1608</v>
      </c>
      <c r="E363" s="39"/>
      <c r="F363" s="39" t="s">
        <v>33</v>
      </c>
      <c r="G363" s="40"/>
      <c r="H363" s="40"/>
      <c r="I363" s="39" t="s">
        <v>1608</v>
      </c>
      <c r="J363" s="39" t="s">
        <v>1654</v>
      </c>
      <c r="K363" s="39" t="s">
        <v>236</v>
      </c>
      <c r="L363" s="41" t="s">
        <v>1655</v>
      </c>
      <c r="M363" s="40"/>
      <c r="N363" s="40"/>
      <c r="O363" s="40"/>
      <c r="P363" s="40"/>
      <c r="Q363" s="40"/>
      <c r="R363" s="40"/>
      <c r="S363" s="40"/>
      <c r="T363" s="40"/>
      <c r="U363" s="40"/>
      <c r="V363" s="40"/>
      <c r="W363" s="40"/>
      <c r="X363" s="40"/>
      <c r="Y363" s="40"/>
      <c r="Z363" s="42"/>
    </row>
    <row r="364">
      <c r="A364" s="65" t="s">
        <v>1656</v>
      </c>
      <c r="B364" s="33" t="s">
        <v>1657</v>
      </c>
      <c r="C364" s="38" t="s">
        <v>1607</v>
      </c>
      <c r="D364" s="32" t="s">
        <v>1608</v>
      </c>
      <c r="E364" s="36"/>
      <c r="F364" s="36"/>
      <c r="G364" s="32" t="s">
        <v>35</v>
      </c>
      <c r="H364" s="36"/>
      <c r="I364" s="52" t="s">
        <v>1658</v>
      </c>
      <c r="J364" s="52" t="s">
        <v>1659</v>
      </c>
      <c r="K364" s="34" t="s">
        <v>39</v>
      </c>
      <c r="L364" s="35"/>
      <c r="M364" s="36"/>
      <c r="N364" s="36"/>
      <c r="O364" s="36"/>
      <c r="P364" s="36"/>
      <c r="Q364" s="36"/>
      <c r="R364" s="52" t="s">
        <v>1660</v>
      </c>
      <c r="S364" s="36"/>
      <c r="T364" s="36"/>
      <c r="U364" s="36"/>
      <c r="V364" s="36"/>
      <c r="W364" s="36"/>
      <c r="X364" s="36"/>
      <c r="Y364" s="36"/>
      <c r="Z364" s="43"/>
    </row>
    <row r="365">
      <c r="A365" s="39" t="s">
        <v>1661</v>
      </c>
      <c r="B365" s="33" t="s">
        <v>1662</v>
      </c>
      <c r="C365" s="39" t="s">
        <v>1618</v>
      </c>
      <c r="D365" s="39" t="s">
        <v>1608</v>
      </c>
      <c r="E365" s="39"/>
      <c r="F365" s="39" t="s">
        <v>33</v>
      </c>
      <c r="G365" s="32" t="s">
        <v>35</v>
      </c>
      <c r="H365" s="40"/>
      <c r="I365" s="39" t="s">
        <v>1663</v>
      </c>
      <c r="J365" s="39" t="s">
        <v>1619</v>
      </c>
      <c r="K365" s="39" t="s">
        <v>39</v>
      </c>
      <c r="L365" s="41" t="s">
        <v>1664</v>
      </c>
      <c r="M365" s="40"/>
      <c r="N365" s="40"/>
      <c r="O365" s="40"/>
      <c r="P365" s="40"/>
      <c r="Q365" s="40"/>
      <c r="R365" s="40"/>
      <c r="S365" s="40"/>
      <c r="T365" s="40"/>
      <c r="U365" s="40"/>
      <c r="V365" s="40"/>
      <c r="W365" s="40"/>
      <c r="X365" s="40"/>
      <c r="Y365" s="40"/>
      <c r="Z365" s="42"/>
    </row>
    <row r="366">
      <c r="A366" s="39" t="s">
        <v>1665</v>
      </c>
      <c r="B366" s="33" t="s">
        <v>1666</v>
      </c>
      <c r="C366" s="39" t="s">
        <v>1667</v>
      </c>
      <c r="D366" s="39" t="s">
        <v>1668</v>
      </c>
      <c r="E366" s="39"/>
      <c r="F366" s="39" t="s">
        <v>33</v>
      </c>
      <c r="G366" s="40"/>
      <c r="H366" s="40"/>
      <c r="I366" s="41" t="s">
        <v>1669</v>
      </c>
      <c r="J366" s="41" t="s">
        <v>1670</v>
      </c>
      <c r="K366" s="41" t="s">
        <v>39</v>
      </c>
      <c r="L366" s="41" t="s">
        <v>1671</v>
      </c>
      <c r="M366" s="40"/>
      <c r="N366" s="40"/>
      <c r="O366" s="40"/>
      <c r="P366" s="40"/>
      <c r="Q366" s="40"/>
      <c r="R366" s="40"/>
      <c r="S366" s="40"/>
      <c r="T366" s="40"/>
      <c r="U366" s="40"/>
      <c r="V366" s="40"/>
      <c r="W366" s="40"/>
      <c r="X366" s="40"/>
      <c r="Y366" s="40"/>
      <c r="Z366" s="42"/>
    </row>
    <row r="367">
      <c r="A367" s="39" t="s">
        <v>1672</v>
      </c>
      <c r="B367" s="33" t="s">
        <v>1673</v>
      </c>
      <c r="C367" s="32" t="s">
        <v>1667</v>
      </c>
      <c r="D367" s="32" t="s">
        <v>1668</v>
      </c>
      <c r="E367" s="32"/>
      <c r="F367" s="32" t="s">
        <v>33</v>
      </c>
      <c r="G367" s="32" t="s">
        <v>35</v>
      </c>
      <c r="H367" s="32" t="s">
        <v>37</v>
      </c>
      <c r="I367" s="41" t="s">
        <v>1674</v>
      </c>
      <c r="J367" s="36"/>
      <c r="K367" s="34" t="s">
        <v>39</v>
      </c>
      <c r="L367" s="35"/>
      <c r="M367" s="36"/>
      <c r="N367" s="36"/>
      <c r="O367" s="36"/>
      <c r="P367" s="36"/>
      <c r="Q367" s="36"/>
      <c r="R367" s="36"/>
      <c r="S367" s="32" t="s">
        <v>1675</v>
      </c>
      <c r="T367" s="36"/>
      <c r="U367" s="36"/>
      <c r="V367" s="36"/>
      <c r="W367" s="36"/>
      <c r="X367" s="36"/>
      <c r="Y367" s="36"/>
      <c r="Z367" s="43"/>
    </row>
    <row r="368">
      <c r="A368" s="39" t="s">
        <v>1676</v>
      </c>
      <c r="B368" s="33" t="s">
        <v>1677</v>
      </c>
      <c r="C368" s="39" t="s">
        <v>1667</v>
      </c>
      <c r="D368" s="39" t="s">
        <v>1678</v>
      </c>
      <c r="E368" s="39"/>
      <c r="F368" s="39" t="s">
        <v>33</v>
      </c>
      <c r="G368" s="39" t="s">
        <v>35</v>
      </c>
      <c r="H368" s="39" t="s">
        <v>37</v>
      </c>
      <c r="I368" s="41" t="s">
        <v>1679</v>
      </c>
      <c r="J368" s="45"/>
      <c r="K368" s="41" t="s">
        <v>39</v>
      </c>
      <c r="L368" s="41" t="s">
        <v>1680</v>
      </c>
      <c r="M368" s="40"/>
      <c r="N368" s="40"/>
      <c r="O368" s="40"/>
      <c r="P368" s="40"/>
      <c r="Q368" s="39" t="s">
        <v>1681</v>
      </c>
      <c r="R368" s="40"/>
      <c r="S368" s="39" t="s">
        <v>728</v>
      </c>
      <c r="T368" s="40"/>
      <c r="U368" s="40"/>
      <c r="V368" s="40"/>
      <c r="W368" s="40"/>
      <c r="X368" s="40"/>
      <c r="Y368" s="40"/>
      <c r="Z368" s="42"/>
    </row>
    <row r="369">
      <c r="A369" s="36" t="s">
        <v>1682</v>
      </c>
      <c r="B369" s="33" t="s">
        <v>1683</v>
      </c>
      <c r="C369" s="32" t="s">
        <v>1667</v>
      </c>
      <c r="D369" s="32" t="s">
        <v>1678</v>
      </c>
      <c r="E369" s="32"/>
      <c r="F369" s="32"/>
      <c r="G369" s="32" t="s">
        <v>35</v>
      </c>
      <c r="H369" s="32" t="s">
        <v>37</v>
      </c>
      <c r="I369" s="36"/>
      <c r="J369" s="32" t="s">
        <v>1684</v>
      </c>
      <c r="K369" s="56" t="s">
        <v>39</v>
      </c>
      <c r="L369" s="56" t="s">
        <v>1685</v>
      </c>
      <c r="M369" s="36"/>
      <c r="N369" s="36"/>
      <c r="O369" s="36"/>
      <c r="P369" s="36"/>
      <c r="Q369" s="36"/>
      <c r="R369" s="36"/>
      <c r="S369" s="36"/>
      <c r="T369" s="36"/>
      <c r="U369" s="54" t="s">
        <v>1686</v>
      </c>
      <c r="V369" s="36"/>
      <c r="W369" s="36"/>
      <c r="X369" s="36"/>
      <c r="Y369" s="36"/>
      <c r="Z369" s="43"/>
    </row>
    <row r="370">
      <c r="A370" s="32" t="s">
        <v>1687</v>
      </c>
      <c r="B370" s="33" t="s">
        <v>1688</v>
      </c>
      <c r="C370" s="32" t="s">
        <v>1667</v>
      </c>
      <c r="D370" s="32" t="s">
        <v>1678</v>
      </c>
      <c r="E370" s="32"/>
      <c r="F370" s="32" t="s">
        <v>33</v>
      </c>
      <c r="G370" s="36"/>
      <c r="H370" s="36"/>
      <c r="I370" s="32" t="s">
        <v>1689</v>
      </c>
      <c r="J370" s="32" t="s">
        <v>1690</v>
      </c>
      <c r="K370" s="34" t="s">
        <v>253</v>
      </c>
      <c r="L370" s="34" t="s">
        <v>1691</v>
      </c>
      <c r="M370" s="36"/>
      <c r="N370" s="36"/>
      <c r="O370" s="36"/>
      <c r="P370" s="36"/>
      <c r="Q370" s="36"/>
      <c r="R370" s="36"/>
      <c r="S370" s="36"/>
      <c r="T370" s="36"/>
      <c r="U370" s="36"/>
      <c r="V370" s="36"/>
      <c r="W370" s="36"/>
      <c r="X370" s="36"/>
      <c r="Y370" s="36"/>
      <c r="Z370" s="43"/>
    </row>
    <row r="371">
      <c r="A371" s="41" t="s">
        <v>1692</v>
      </c>
      <c r="B371" s="33" t="s">
        <v>1693</v>
      </c>
      <c r="C371" s="41" t="s">
        <v>1694</v>
      </c>
      <c r="D371" s="41" t="s">
        <v>1695</v>
      </c>
      <c r="E371" s="45"/>
      <c r="F371" s="45"/>
      <c r="G371" s="45"/>
      <c r="H371" s="45"/>
      <c r="I371" s="45"/>
      <c r="J371" s="45"/>
      <c r="K371" s="45"/>
      <c r="L371" s="45"/>
      <c r="M371" s="45"/>
      <c r="N371" s="45"/>
      <c r="O371" s="45"/>
      <c r="P371" s="45"/>
      <c r="Q371" s="45"/>
      <c r="R371" s="45"/>
      <c r="S371" s="45"/>
      <c r="T371" s="45"/>
      <c r="U371" s="45"/>
      <c r="V371" s="45"/>
      <c r="W371" s="45"/>
      <c r="X371" s="45"/>
      <c r="Y371" s="45"/>
      <c r="Z371" s="48"/>
    </row>
    <row r="372">
      <c r="A372" s="32" t="s">
        <v>1696</v>
      </c>
      <c r="B372" s="33" t="s">
        <v>1697</v>
      </c>
      <c r="C372" s="32" t="s">
        <v>1694</v>
      </c>
      <c r="D372" s="32" t="s">
        <v>1695</v>
      </c>
      <c r="E372" s="32"/>
      <c r="F372" s="32" t="s">
        <v>33</v>
      </c>
      <c r="G372" s="32"/>
      <c r="H372" s="36"/>
      <c r="I372" s="32" t="s">
        <v>1695</v>
      </c>
      <c r="J372" s="32" t="s">
        <v>131</v>
      </c>
      <c r="K372" s="32" t="s">
        <v>39</v>
      </c>
      <c r="L372" s="32" t="s">
        <v>1698</v>
      </c>
      <c r="M372" s="36"/>
      <c r="N372" s="36"/>
      <c r="O372" s="36"/>
      <c r="P372" s="36"/>
      <c r="Q372" s="36"/>
      <c r="R372" s="36"/>
      <c r="S372" s="36"/>
      <c r="T372" s="32" t="s">
        <v>1699</v>
      </c>
      <c r="U372" s="36"/>
      <c r="V372" s="36"/>
      <c r="W372" s="36"/>
      <c r="X372" s="36"/>
      <c r="Y372" s="36"/>
      <c r="Z372" s="43"/>
    </row>
    <row r="373">
      <c r="A373" s="66" t="s">
        <v>1700</v>
      </c>
      <c r="B373" s="33" t="s">
        <v>1701</v>
      </c>
      <c r="C373" s="66" t="s">
        <v>1702</v>
      </c>
      <c r="D373" s="66" t="s">
        <v>1702</v>
      </c>
      <c r="E373" s="81"/>
      <c r="F373" s="66" t="s">
        <v>33</v>
      </c>
      <c r="G373" s="66" t="s">
        <v>35</v>
      </c>
      <c r="H373" s="81"/>
      <c r="I373" s="66" t="s">
        <v>1703</v>
      </c>
      <c r="J373" s="66" t="s">
        <v>1704</v>
      </c>
      <c r="K373" s="66" t="s">
        <v>39</v>
      </c>
      <c r="L373" s="92" t="s">
        <v>1705</v>
      </c>
      <c r="M373" s="92"/>
      <c r="N373" s="92"/>
      <c r="O373" s="92"/>
      <c r="P373" s="92"/>
      <c r="Q373" s="92"/>
      <c r="R373" s="66" t="s">
        <v>1706</v>
      </c>
      <c r="S373" s="93"/>
      <c r="T373" s="93"/>
      <c r="U373" s="93"/>
      <c r="V373" s="93"/>
      <c r="W373" s="93"/>
      <c r="X373" s="93"/>
      <c r="Y373" s="66" t="s">
        <v>1707</v>
      </c>
      <c r="Z373" s="43"/>
    </row>
    <row r="374">
      <c r="A374" s="76" t="s">
        <v>1708</v>
      </c>
      <c r="B374" s="33" t="s">
        <v>1709</v>
      </c>
      <c r="C374" s="32" t="s">
        <v>1702</v>
      </c>
      <c r="D374" s="82" t="s">
        <v>1702</v>
      </c>
      <c r="E374" s="36"/>
      <c r="F374" s="36"/>
      <c r="G374" s="36"/>
      <c r="H374" s="36"/>
      <c r="I374" s="36"/>
      <c r="J374" s="36"/>
      <c r="K374" s="35"/>
      <c r="L374" s="35"/>
      <c r="M374" s="36"/>
      <c r="N374" s="36"/>
      <c r="O374" s="36"/>
      <c r="P374" s="36"/>
      <c r="Q374" s="36"/>
      <c r="R374" s="36"/>
      <c r="S374" s="36"/>
      <c r="T374" s="36"/>
      <c r="U374" s="36"/>
      <c r="V374" s="36"/>
      <c r="W374" s="36"/>
      <c r="X374" s="36"/>
      <c r="Y374" s="36"/>
      <c r="Z374" s="43"/>
    </row>
    <row r="375">
      <c r="A375" s="38" t="s">
        <v>1710</v>
      </c>
      <c r="B375" s="33" t="s">
        <v>1711</v>
      </c>
      <c r="C375" s="51" t="s">
        <v>1702</v>
      </c>
      <c r="D375" s="51" t="s">
        <v>1702</v>
      </c>
      <c r="E375" s="40"/>
      <c r="F375" s="40"/>
      <c r="G375" s="40"/>
      <c r="H375" s="40"/>
      <c r="I375" s="40"/>
      <c r="J375" s="40"/>
      <c r="K375" s="40"/>
      <c r="L375" s="45"/>
      <c r="M375" s="40"/>
      <c r="N375" s="40"/>
      <c r="O375" s="40"/>
      <c r="P375" s="40"/>
      <c r="Q375" s="40"/>
      <c r="R375" s="40"/>
      <c r="S375" s="40"/>
      <c r="T375" s="40"/>
      <c r="U375" s="40"/>
      <c r="V375" s="40"/>
      <c r="W375" s="40"/>
      <c r="X375" s="40"/>
      <c r="Y375" s="40"/>
      <c r="Z375" s="42"/>
    </row>
    <row r="376">
      <c r="A376" s="36" t="s">
        <v>1712</v>
      </c>
      <c r="B376" s="33" t="s">
        <v>1713</v>
      </c>
      <c r="C376" s="32" t="s">
        <v>1702</v>
      </c>
      <c r="D376" s="32" t="s">
        <v>1702</v>
      </c>
      <c r="E376" s="36"/>
      <c r="F376" s="36"/>
      <c r="G376" s="32" t="s">
        <v>35</v>
      </c>
      <c r="H376" s="36"/>
      <c r="I376" s="36"/>
      <c r="J376" s="36"/>
      <c r="K376" s="34" t="s">
        <v>39</v>
      </c>
      <c r="L376" s="35" t="s">
        <v>1714</v>
      </c>
      <c r="M376" s="58"/>
      <c r="N376" s="58"/>
      <c r="O376" s="58"/>
      <c r="P376" s="58"/>
      <c r="Q376" s="67" t="str">
        <f>HYPERLINK("https://www.crunchbase.com/fund-raise/2471db76325cd41c15f4886df1978686","$185m - Mangrove IV")</f>
        <v>$185m - Mangrove IV</v>
      </c>
      <c r="R376" s="36"/>
      <c r="S376" s="36"/>
      <c r="T376" s="36"/>
      <c r="U376" s="36"/>
      <c r="V376" s="36"/>
      <c r="W376" s="36"/>
      <c r="X376" s="32" t="s">
        <v>1715</v>
      </c>
      <c r="Y376" s="36"/>
      <c r="Z376" s="43"/>
    </row>
    <row r="377">
      <c r="A377" s="32" t="s">
        <v>1716</v>
      </c>
      <c r="B377" s="33" t="s">
        <v>1717</v>
      </c>
      <c r="C377" s="39" t="s">
        <v>1718</v>
      </c>
      <c r="D377" s="32" t="s">
        <v>1719</v>
      </c>
      <c r="E377" s="32"/>
      <c r="F377" s="32" t="s">
        <v>33</v>
      </c>
      <c r="G377" s="32" t="s">
        <v>35</v>
      </c>
      <c r="H377" s="36"/>
      <c r="I377" s="36"/>
      <c r="J377" s="36"/>
      <c r="K377" s="35"/>
      <c r="L377" s="35"/>
      <c r="M377" s="36"/>
      <c r="N377" s="36"/>
      <c r="O377" s="36"/>
      <c r="P377" s="36"/>
      <c r="Q377" s="36"/>
      <c r="R377" s="36"/>
      <c r="S377" s="36"/>
      <c r="T377" s="36"/>
      <c r="U377" s="36"/>
      <c r="V377" s="36"/>
      <c r="W377" s="36"/>
      <c r="X377" s="36"/>
      <c r="Y377" s="36"/>
      <c r="Z377" s="43"/>
    </row>
    <row r="378">
      <c r="A378" s="38" t="s">
        <v>1720</v>
      </c>
      <c r="B378" s="33" t="s">
        <v>1721</v>
      </c>
      <c r="C378" s="32" t="s">
        <v>1722</v>
      </c>
      <c r="D378" s="32" t="s">
        <v>1719</v>
      </c>
      <c r="E378" s="32"/>
      <c r="F378" s="32" t="s">
        <v>33</v>
      </c>
      <c r="G378" s="32" t="s">
        <v>35</v>
      </c>
      <c r="H378" s="40"/>
      <c r="I378" s="40"/>
      <c r="J378" s="40"/>
      <c r="K378" s="40"/>
      <c r="L378" s="45"/>
      <c r="M378" s="40"/>
      <c r="N378" s="40"/>
      <c r="O378" s="40"/>
      <c r="P378" s="40"/>
      <c r="Q378" s="40"/>
      <c r="R378" s="40"/>
      <c r="S378" s="40"/>
      <c r="T378" s="40"/>
      <c r="U378" s="40"/>
      <c r="V378" s="40"/>
      <c r="W378" s="40"/>
      <c r="X378" s="40"/>
      <c r="Y378" s="40"/>
      <c r="Z378" s="42"/>
    </row>
    <row r="379">
      <c r="A379" s="45" t="s">
        <v>1723</v>
      </c>
      <c r="B379" s="33" t="s">
        <v>1724</v>
      </c>
      <c r="C379" s="45" t="s">
        <v>1722</v>
      </c>
      <c r="D379" s="45" t="s">
        <v>1719</v>
      </c>
      <c r="E379" s="41"/>
      <c r="F379" s="41" t="s">
        <v>33</v>
      </c>
      <c r="G379" s="41" t="s">
        <v>35</v>
      </c>
      <c r="H379" s="45"/>
      <c r="I379" s="45"/>
      <c r="J379" s="45"/>
      <c r="K379" s="45"/>
      <c r="L379" s="45"/>
      <c r="M379" s="45"/>
      <c r="N379" s="45"/>
      <c r="O379" s="45"/>
      <c r="P379" s="45"/>
      <c r="Q379" s="45"/>
      <c r="R379" s="45"/>
      <c r="S379" s="45"/>
      <c r="T379" s="45"/>
      <c r="U379" s="45"/>
      <c r="V379" s="45"/>
      <c r="W379" s="45"/>
      <c r="X379" s="45"/>
      <c r="Y379" s="45"/>
      <c r="Z379" s="48"/>
    </row>
    <row r="380">
      <c r="A380" s="38" t="s">
        <v>1725</v>
      </c>
      <c r="B380" s="33" t="s">
        <v>1726</v>
      </c>
      <c r="C380" s="38" t="s">
        <v>1727</v>
      </c>
      <c r="D380" s="55" t="s">
        <v>1719</v>
      </c>
      <c r="E380" s="40"/>
      <c r="F380" s="40"/>
      <c r="G380" s="38" t="s">
        <v>35</v>
      </c>
      <c r="H380" s="38" t="s">
        <v>37</v>
      </c>
      <c r="I380" s="39" t="s">
        <v>1728</v>
      </c>
      <c r="J380" s="39" t="s">
        <v>1729</v>
      </c>
      <c r="K380" s="38" t="s">
        <v>39</v>
      </c>
      <c r="L380" s="41" t="s">
        <v>1730</v>
      </c>
      <c r="M380" s="40"/>
      <c r="N380" s="40"/>
      <c r="O380" s="40"/>
      <c r="P380" s="40"/>
      <c r="Q380" s="40"/>
      <c r="R380" s="40"/>
      <c r="S380" s="40"/>
      <c r="T380" s="40"/>
      <c r="U380" s="40"/>
      <c r="V380" s="40"/>
      <c r="W380" s="40"/>
      <c r="X380" s="40"/>
      <c r="Y380" s="40"/>
      <c r="Z380" s="42"/>
    </row>
    <row r="381">
      <c r="A381" s="41" t="s">
        <v>1731</v>
      </c>
      <c r="B381" s="33" t="s">
        <v>1732</v>
      </c>
      <c r="C381" s="41" t="s">
        <v>1722</v>
      </c>
      <c r="D381" s="41" t="s">
        <v>1719</v>
      </c>
      <c r="E381" s="46"/>
      <c r="F381" s="46" t="s">
        <v>33</v>
      </c>
      <c r="G381" s="46" t="s">
        <v>35</v>
      </c>
      <c r="H381" s="45"/>
      <c r="I381" s="46" t="s">
        <v>92</v>
      </c>
      <c r="J381" s="41" t="s">
        <v>1287</v>
      </c>
      <c r="K381" s="41" t="s">
        <v>39</v>
      </c>
      <c r="L381" s="45"/>
      <c r="M381" s="45"/>
      <c r="N381" s="45"/>
      <c r="O381" s="45"/>
      <c r="P381" s="45"/>
      <c r="Q381" s="46" t="s">
        <v>1733</v>
      </c>
      <c r="R381" s="45"/>
      <c r="S381" s="45"/>
      <c r="T381" s="45"/>
      <c r="U381" s="45"/>
      <c r="V381" s="45"/>
      <c r="W381" s="45"/>
      <c r="X381" s="45"/>
      <c r="Y381" s="45"/>
      <c r="Z381" s="48"/>
    </row>
    <row r="382">
      <c r="A382" s="41" t="s">
        <v>1734</v>
      </c>
      <c r="B382" s="33" t="s">
        <v>1735</v>
      </c>
      <c r="C382" s="41" t="s">
        <v>1722</v>
      </c>
      <c r="D382" s="41" t="s">
        <v>1719</v>
      </c>
      <c r="E382" s="45"/>
      <c r="F382" s="45"/>
      <c r="G382" s="41" t="s">
        <v>35</v>
      </c>
      <c r="H382" s="41" t="s">
        <v>37</v>
      </c>
      <c r="I382" s="41" t="s">
        <v>1719</v>
      </c>
      <c r="J382" s="41" t="s">
        <v>1736</v>
      </c>
      <c r="K382" s="41" t="s">
        <v>1737</v>
      </c>
      <c r="L382" s="45"/>
      <c r="M382" s="45"/>
      <c r="N382" s="45"/>
      <c r="O382" s="45"/>
      <c r="P382" s="45"/>
      <c r="Q382" s="45"/>
      <c r="R382" s="45"/>
      <c r="S382" s="45"/>
      <c r="T382" s="45"/>
      <c r="U382" s="45"/>
      <c r="V382" s="45"/>
      <c r="W382" s="45"/>
      <c r="X382" s="45"/>
      <c r="Y382" s="45"/>
      <c r="Z382" s="48"/>
    </row>
    <row r="383">
      <c r="A383" s="41" t="s">
        <v>1738</v>
      </c>
      <c r="B383" s="33" t="s">
        <v>1739</v>
      </c>
      <c r="C383" s="41" t="s">
        <v>1722</v>
      </c>
      <c r="D383" s="41" t="s">
        <v>1719</v>
      </c>
      <c r="E383" s="41"/>
      <c r="F383" s="41" t="s">
        <v>33</v>
      </c>
      <c r="G383" s="41" t="s">
        <v>35</v>
      </c>
      <c r="H383" s="41" t="s">
        <v>37</v>
      </c>
      <c r="I383" s="41" t="s">
        <v>1740</v>
      </c>
      <c r="J383" s="41" t="s">
        <v>1741</v>
      </c>
      <c r="K383" s="41" t="s">
        <v>39</v>
      </c>
      <c r="L383" s="41" t="s">
        <v>1742</v>
      </c>
      <c r="M383" s="45"/>
      <c r="N383" s="45"/>
      <c r="O383" s="45"/>
      <c r="P383" s="45"/>
      <c r="Q383" s="45"/>
      <c r="R383" s="41" t="s">
        <v>1743</v>
      </c>
      <c r="S383" s="45"/>
      <c r="T383" s="45"/>
      <c r="U383" s="45"/>
      <c r="V383" s="45"/>
      <c r="W383" s="45"/>
      <c r="X383" s="45"/>
      <c r="Y383" s="45"/>
      <c r="Z383" s="48"/>
    </row>
    <row r="384">
      <c r="A384" s="32" t="s">
        <v>1744</v>
      </c>
      <c r="B384" s="33" t="s">
        <v>1745</v>
      </c>
      <c r="C384" s="32" t="s">
        <v>1746</v>
      </c>
      <c r="D384" s="32" t="s">
        <v>1719</v>
      </c>
      <c r="E384" s="32"/>
      <c r="F384" s="32" t="s">
        <v>33</v>
      </c>
      <c r="G384" s="36"/>
      <c r="H384" s="36"/>
      <c r="I384" s="32" t="s">
        <v>92</v>
      </c>
      <c r="J384" s="32" t="s">
        <v>1027</v>
      </c>
      <c r="K384" s="34" t="s">
        <v>39</v>
      </c>
      <c r="L384" s="35"/>
      <c r="M384" s="36"/>
      <c r="N384" s="36"/>
      <c r="O384" s="36"/>
      <c r="P384" s="36"/>
      <c r="Q384" s="36"/>
      <c r="R384" s="36"/>
      <c r="S384" s="36"/>
      <c r="T384" s="36"/>
      <c r="U384" s="36"/>
      <c r="V384" s="36"/>
      <c r="W384" s="36"/>
      <c r="X384" s="36"/>
      <c r="Y384" s="36"/>
      <c r="Z384" s="43"/>
    </row>
    <row r="385">
      <c r="A385" s="39" t="s">
        <v>1747</v>
      </c>
      <c r="B385" s="33" t="s">
        <v>1748</v>
      </c>
      <c r="C385" s="51" t="s">
        <v>1749</v>
      </c>
      <c r="D385" s="32" t="s">
        <v>1719</v>
      </c>
      <c r="E385" s="32"/>
      <c r="F385" s="32" t="s">
        <v>33</v>
      </c>
      <c r="G385" s="32" t="s">
        <v>35</v>
      </c>
      <c r="H385" s="36"/>
      <c r="I385" s="36"/>
      <c r="J385" s="36"/>
      <c r="K385" s="35"/>
      <c r="L385" s="35"/>
      <c r="M385" s="36"/>
      <c r="N385" s="36"/>
      <c r="O385" s="36"/>
      <c r="P385" s="36"/>
      <c r="Q385" s="36"/>
      <c r="R385" s="36"/>
      <c r="S385" s="36"/>
      <c r="T385" s="36"/>
      <c r="U385" s="36"/>
      <c r="V385" s="36"/>
      <c r="W385" s="36"/>
      <c r="X385" s="36"/>
      <c r="Y385" s="36"/>
      <c r="Z385" s="43"/>
    </row>
    <row r="386">
      <c r="A386" s="39" t="s">
        <v>1750</v>
      </c>
      <c r="B386" s="33" t="s">
        <v>1751</v>
      </c>
      <c r="C386" s="39" t="s">
        <v>1752</v>
      </c>
      <c r="D386" s="39" t="s">
        <v>1719</v>
      </c>
      <c r="E386" s="40"/>
      <c r="F386" s="40"/>
      <c r="G386" s="39" t="s">
        <v>35</v>
      </c>
      <c r="H386" s="39" t="s">
        <v>37</v>
      </c>
      <c r="I386" s="39" t="s">
        <v>92</v>
      </c>
      <c r="J386" s="39" t="s">
        <v>1753</v>
      </c>
      <c r="K386" s="39" t="s">
        <v>43</v>
      </c>
      <c r="L386" s="45"/>
      <c r="M386" s="39"/>
      <c r="N386" s="39"/>
      <c r="O386" s="39"/>
      <c r="P386" s="39" t="s">
        <v>1754</v>
      </c>
      <c r="Q386" s="39" t="s">
        <v>1754</v>
      </c>
      <c r="R386" s="40"/>
      <c r="S386" s="40"/>
      <c r="T386" s="40"/>
      <c r="U386" s="40"/>
      <c r="V386" s="40"/>
      <c r="W386" s="36"/>
      <c r="X386" s="36"/>
      <c r="Y386" s="36"/>
      <c r="Z386" s="43"/>
    </row>
    <row r="387">
      <c r="A387" s="41" t="s">
        <v>1755</v>
      </c>
      <c r="B387" s="33" t="s">
        <v>1756</v>
      </c>
      <c r="C387" s="41" t="s">
        <v>1722</v>
      </c>
      <c r="D387" s="41" t="s">
        <v>1719</v>
      </c>
      <c r="E387" s="41"/>
      <c r="F387" s="41" t="s">
        <v>33</v>
      </c>
      <c r="G387" s="41" t="s">
        <v>35</v>
      </c>
      <c r="H387" s="45"/>
      <c r="I387" s="41" t="s">
        <v>1757</v>
      </c>
      <c r="J387" s="41" t="s">
        <v>1758</v>
      </c>
      <c r="K387" s="41" t="s">
        <v>39</v>
      </c>
      <c r="L387" s="41" t="s">
        <v>1759</v>
      </c>
      <c r="M387" s="35"/>
      <c r="N387" s="35"/>
      <c r="O387" s="35"/>
      <c r="P387" s="35"/>
      <c r="Q387" s="35"/>
      <c r="R387" s="35"/>
      <c r="S387" s="35"/>
      <c r="T387" s="35"/>
      <c r="U387" s="35"/>
      <c r="V387" s="35"/>
      <c r="W387" s="35"/>
      <c r="X387" s="35"/>
      <c r="Y387" s="36"/>
      <c r="Z387" s="37"/>
    </row>
    <row r="388">
      <c r="A388" s="32" t="s">
        <v>1760</v>
      </c>
      <c r="B388" s="33" t="s">
        <v>1761</v>
      </c>
      <c r="C388" s="32" t="s">
        <v>1722</v>
      </c>
      <c r="D388" s="32" t="s">
        <v>1719</v>
      </c>
      <c r="E388" s="36"/>
      <c r="F388" s="36"/>
      <c r="G388" s="32" t="s">
        <v>35</v>
      </c>
      <c r="H388" s="32" t="s">
        <v>37</v>
      </c>
      <c r="I388" s="32" t="s">
        <v>1762</v>
      </c>
      <c r="J388" s="36"/>
      <c r="K388" s="39" t="s">
        <v>39</v>
      </c>
      <c r="L388" s="35"/>
      <c r="M388" s="36"/>
      <c r="N388" s="36"/>
      <c r="O388" s="36"/>
      <c r="P388" s="36"/>
      <c r="Q388" s="36"/>
      <c r="R388" s="36"/>
      <c r="S388" s="36"/>
      <c r="T388" s="36"/>
      <c r="U388" s="36"/>
      <c r="V388" s="36"/>
      <c r="W388" s="36"/>
      <c r="X388" s="36"/>
      <c r="Y388" s="36"/>
      <c r="Z388" s="43"/>
    </row>
    <row r="389">
      <c r="A389" s="36" t="s">
        <v>1763</v>
      </c>
      <c r="B389" s="33" t="s">
        <v>1764</v>
      </c>
      <c r="C389" s="36" t="s">
        <v>1765</v>
      </c>
      <c r="D389" s="36" t="s">
        <v>1719</v>
      </c>
      <c r="E389" s="36"/>
      <c r="F389" s="36"/>
      <c r="G389" s="36"/>
      <c r="H389" s="36"/>
      <c r="I389" s="36"/>
      <c r="J389" s="36"/>
      <c r="K389" s="34" t="s">
        <v>39</v>
      </c>
      <c r="L389" s="35" t="s">
        <v>1766</v>
      </c>
      <c r="M389" s="36"/>
      <c r="N389" s="36"/>
      <c r="O389" s="36"/>
      <c r="P389" s="36"/>
      <c r="Q389" s="36"/>
      <c r="R389" s="36"/>
      <c r="S389" s="36"/>
      <c r="T389" s="36"/>
      <c r="U389" s="36"/>
      <c r="V389" s="50" t="str">
        <f>HYPERLINK("http://www.crunchbase.com/financial-organization/newion-investments","€50m - Newion Investments II")</f>
        <v>€50m - Newion Investments II</v>
      </c>
      <c r="W389" s="36"/>
      <c r="X389" s="36"/>
      <c r="Y389" s="36"/>
      <c r="Z389" s="43"/>
    </row>
    <row r="390">
      <c r="A390" s="41" t="s">
        <v>1767</v>
      </c>
      <c r="B390" s="66" t="s">
        <v>1768</v>
      </c>
      <c r="C390" s="41" t="s">
        <v>1722</v>
      </c>
      <c r="D390" s="41" t="s">
        <v>1719</v>
      </c>
      <c r="E390" s="46"/>
      <c r="F390" s="46" t="s">
        <v>33</v>
      </c>
      <c r="G390" s="46" t="s">
        <v>35</v>
      </c>
      <c r="H390" s="45"/>
      <c r="I390" s="46" t="s">
        <v>1719</v>
      </c>
      <c r="J390" s="41" t="s">
        <v>1769</v>
      </c>
      <c r="K390" s="46" t="s">
        <v>39</v>
      </c>
      <c r="L390" s="68" t="s">
        <v>1770</v>
      </c>
      <c r="M390" s="45"/>
      <c r="N390" s="45"/>
      <c r="O390" s="45"/>
      <c r="P390" s="45"/>
      <c r="Q390" s="45"/>
      <c r="R390" s="45"/>
      <c r="S390" s="45"/>
      <c r="T390" s="45"/>
      <c r="U390" s="45"/>
      <c r="V390" s="45"/>
      <c r="W390" s="45"/>
      <c r="X390" s="45"/>
      <c r="Y390" s="45"/>
      <c r="Z390" s="48"/>
    </row>
    <row r="391">
      <c r="A391" s="39" t="s">
        <v>1771</v>
      </c>
      <c r="B391" s="33" t="s">
        <v>1772</v>
      </c>
      <c r="C391" s="39" t="s">
        <v>1773</v>
      </c>
      <c r="D391" s="39" t="s">
        <v>1719</v>
      </c>
      <c r="E391" s="39"/>
      <c r="F391" s="39" t="s">
        <v>33</v>
      </c>
      <c r="G391" s="40"/>
      <c r="H391" s="40"/>
      <c r="I391" s="39" t="s">
        <v>1774</v>
      </c>
      <c r="J391" s="39" t="s">
        <v>1775</v>
      </c>
      <c r="K391" s="39" t="s">
        <v>39</v>
      </c>
      <c r="L391" s="35"/>
      <c r="M391" s="36"/>
      <c r="N391" s="36"/>
      <c r="O391" s="36"/>
      <c r="P391" s="36"/>
      <c r="Q391" s="36"/>
      <c r="R391" s="36"/>
      <c r="S391" s="36"/>
      <c r="T391" s="36"/>
      <c r="U391" s="36"/>
      <c r="V391" s="36"/>
      <c r="W391" s="36"/>
      <c r="X391" s="36"/>
      <c r="Y391" s="36"/>
      <c r="Z391" s="43"/>
    </row>
    <row r="392">
      <c r="A392" s="40" t="s">
        <v>1776</v>
      </c>
      <c r="B392" s="33" t="s">
        <v>1777</v>
      </c>
      <c r="C392" s="39" t="s">
        <v>1722</v>
      </c>
      <c r="D392" s="39" t="s">
        <v>1719</v>
      </c>
      <c r="E392" s="40"/>
      <c r="F392" s="40"/>
      <c r="G392" s="39" t="s">
        <v>35</v>
      </c>
      <c r="H392" s="39" t="s">
        <v>37</v>
      </c>
      <c r="I392" s="40"/>
      <c r="J392" s="41" t="s">
        <v>1778</v>
      </c>
      <c r="K392" s="39" t="s">
        <v>39</v>
      </c>
      <c r="L392" s="41" t="s">
        <v>1779</v>
      </c>
      <c r="M392" s="40"/>
      <c r="N392" s="40"/>
      <c r="O392" s="40"/>
      <c r="P392" s="40"/>
      <c r="Q392" s="40"/>
      <c r="R392" s="39" t="s">
        <v>1780</v>
      </c>
      <c r="S392" s="73" t="str">
        <f>HYPERLINK("http://www.finsmes.com/2013/01/prime-ventures-holds-close-vc-fund-iv-e100m.html","€100m - Prime Ventures IV")</f>
        <v>€100m - Prime Ventures IV</v>
      </c>
      <c r="T392" s="40"/>
      <c r="U392" s="40"/>
      <c r="V392" s="40"/>
      <c r="W392" s="73" t="str">
        <f>HYPERLINK("http://www.altassets.com/news/arc/2007/nz11634.php","€135m - Prime Ventures III")</f>
        <v>€135m - Prime Ventures III</v>
      </c>
      <c r="X392" s="40"/>
      <c r="Y392" s="40"/>
      <c r="Z392" s="42"/>
    </row>
    <row r="393">
      <c r="A393" s="41" t="s">
        <v>1781</v>
      </c>
      <c r="B393" s="33" t="s">
        <v>1782</v>
      </c>
      <c r="C393" s="41" t="s">
        <v>1722</v>
      </c>
      <c r="D393" s="41" t="s">
        <v>1719</v>
      </c>
      <c r="E393" s="41"/>
      <c r="F393" s="41" t="s">
        <v>33</v>
      </c>
      <c r="G393" s="41" t="s">
        <v>35</v>
      </c>
      <c r="H393" s="45"/>
      <c r="I393" s="41" t="s">
        <v>1783</v>
      </c>
      <c r="J393" s="41" t="s">
        <v>1784</v>
      </c>
      <c r="K393" s="41" t="s">
        <v>1785</v>
      </c>
      <c r="L393" s="41" t="s">
        <v>1786</v>
      </c>
      <c r="M393" s="45"/>
      <c r="N393" s="45"/>
      <c r="O393" s="45"/>
      <c r="P393" s="45"/>
      <c r="Q393" s="45"/>
      <c r="R393" s="45"/>
      <c r="S393" s="45"/>
      <c r="T393" s="45"/>
      <c r="U393" s="45"/>
      <c r="V393" s="45"/>
      <c r="W393" s="45"/>
      <c r="X393" s="45"/>
      <c r="Y393" s="45"/>
      <c r="Z393" s="48"/>
    </row>
    <row r="394">
      <c r="A394" s="76" t="s">
        <v>1787</v>
      </c>
      <c r="B394" s="33" t="s">
        <v>1788</v>
      </c>
      <c r="C394" s="76" t="s">
        <v>1722</v>
      </c>
      <c r="D394" s="76" t="s">
        <v>1719</v>
      </c>
      <c r="E394" s="76"/>
      <c r="F394" s="76" t="s">
        <v>33</v>
      </c>
      <c r="G394" s="76" t="s">
        <v>35</v>
      </c>
      <c r="H394" s="94"/>
      <c r="I394" s="76" t="s">
        <v>1757</v>
      </c>
      <c r="J394" s="76" t="s">
        <v>1789</v>
      </c>
      <c r="K394" s="76" t="s">
        <v>39</v>
      </c>
      <c r="L394" s="76" t="s">
        <v>1790</v>
      </c>
      <c r="M394" s="36"/>
      <c r="N394" s="36"/>
      <c r="O394" s="36"/>
      <c r="P394" s="36"/>
      <c r="Q394" s="36"/>
      <c r="R394" s="36"/>
      <c r="S394" s="36"/>
      <c r="T394" s="36"/>
      <c r="U394" s="36"/>
      <c r="V394" s="36"/>
      <c r="W394" s="36"/>
      <c r="X394" s="36"/>
      <c r="Y394" s="36"/>
      <c r="Z394" s="43"/>
    </row>
    <row r="395">
      <c r="A395" s="38" t="s">
        <v>1791</v>
      </c>
      <c r="B395" s="33" t="s">
        <v>1792</v>
      </c>
      <c r="C395" s="38" t="s">
        <v>1722</v>
      </c>
      <c r="D395" s="38" t="s">
        <v>1719</v>
      </c>
      <c r="E395" s="40"/>
      <c r="F395" s="38" t="s">
        <v>33</v>
      </c>
      <c r="G395" s="38" t="s">
        <v>35</v>
      </c>
      <c r="H395" s="38"/>
      <c r="I395" s="38" t="s">
        <v>1793</v>
      </c>
      <c r="J395" s="38" t="s">
        <v>1794</v>
      </c>
      <c r="K395" s="38" t="s">
        <v>39</v>
      </c>
      <c r="L395" s="46" t="s">
        <v>1795</v>
      </c>
      <c r="M395" s="40"/>
      <c r="N395" s="40"/>
      <c r="O395" s="40"/>
      <c r="P395" s="38" t="s">
        <v>1796</v>
      </c>
      <c r="Q395" s="38" t="s">
        <v>1797</v>
      </c>
      <c r="R395" s="40"/>
      <c r="S395" s="40"/>
      <c r="T395" s="40"/>
      <c r="U395" s="40"/>
      <c r="V395" s="40"/>
      <c r="W395" s="40"/>
      <c r="X395" s="40"/>
      <c r="Y395" s="40"/>
      <c r="Z395" s="42"/>
    </row>
    <row r="396">
      <c r="A396" s="38" t="s">
        <v>1798</v>
      </c>
      <c r="B396" s="33" t="s">
        <v>1799</v>
      </c>
      <c r="C396" s="32" t="s">
        <v>1722</v>
      </c>
      <c r="D396" s="32" t="s">
        <v>1719</v>
      </c>
      <c r="E396" s="32"/>
      <c r="F396" s="32" t="s">
        <v>33</v>
      </c>
      <c r="G396" s="32" t="s">
        <v>35</v>
      </c>
      <c r="H396" s="36"/>
      <c r="I396" s="36"/>
      <c r="J396" s="36"/>
      <c r="K396" s="35"/>
      <c r="L396" s="35"/>
      <c r="M396" s="36"/>
      <c r="N396" s="36"/>
      <c r="O396" s="36"/>
      <c r="P396" s="36"/>
      <c r="Q396" s="36"/>
      <c r="R396" s="36"/>
      <c r="S396" s="36"/>
      <c r="T396" s="36"/>
      <c r="U396" s="36"/>
      <c r="V396" s="36"/>
      <c r="W396" s="36"/>
      <c r="X396" s="36"/>
      <c r="Y396" s="36"/>
      <c r="Z396" s="43"/>
    </row>
    <row r="397">
      <c r="A397" s="38" t="s">
        <v>1800</v>
      </c>
      <c r="B397" s="33" t="s">
        <v>1801</v>
      </c>
      <c r="C397" s="32" t="s">
        <v>1722</v>
      </c>
      <c r="D397" s="32" t="s">
        <v>1719</v>
      </c>
      <c r="E397" s="32"/>
      <c r="F397" s="32" t="s">
        <v>33</v>
      </c>
      <c r="G397" s="32" t="s">
        <v>35</v>
      </c>
      <c r="H397" s="36"/>
      <c r="I397" s="36"/>
      <c r="J397" s="36"/>
      <c r="K397" s="35"/>
      <c r="L397" s="35"/>
      <c r="M397" s="36"/>
      <c r="N397" s="36"/>
      <c r="O397" s="36"/>
      <c r="P397" s="36"/>
      <c r="Q397" s="36"/>
      <c r="R397" s="36"/>
      <c r="S397" s="36"/>
      <c r="T397" s="36"/>
      <c r="U397" s="36"/>
      <c r="V397" s="36"/>
      <c r="W397" s="36"/>
      <c r="X397" s="36"/>
      <c r="Y397" s="36"/>
      <c r="Z397" s="43"/>
    </row>
    <row r="398">
      <c r="A398" s="32" t="s">
        <v>1802</v>
      </c>
      <c r="B398" s="33" t="s">
        <v>1803</v>
      </c>
      <c r="C398" s="32" t="s">
        <v>1804</v>
      </c>
      <c r="D398" s="32" t="s">
        <v>1719</v>
      </c>
      <c r="E398" s="32"/>
      <c r="F398" s="32" t="s">
        <v>33</v>
      </c>
      <c r="G398" s="32" t="s">
        <v>35</v>
      </c>
      <c r="H398" s="36"/>
      <c r="I398" s="36"/>
      <c r="J398" s="36"/>
      <c r="K398" s="35"/>
      <c r="L398" s="35"/>
      <c r="M398" s="36"/>
      <c r="N398" s="36"/>
      <c r="O398" s="36"/>
      <c r="P398" s="36"/>
      <c r="Q398" s="36"/>
      <c r="R398" s="36"/>
      <c r="S398" s="36"/>
      <c r="T398" s="36"/>
      <c r="U398" s="36"/>
      <c r="V398" s="36"/>
      <c r="W398" s="36"/>
      <c r="X398" s="36"/>
      <c r="Y398" s="36"/>
      <c r="Z398" s="43"/>
    </row>
    <row r="399">
      <c r="A399" s="38" t="s">
        <v>1805</v>
      </c>
      <c r="B399" s="33" t="s">
        <v>1806</v>
      </c>
      <c r="C399" s="38" t="s">
        <v>1807</v>
      </c>
      <c r="D399" s="38" t="s">
        <v>1808</v>
      </c>
      <c r="E399" s="38" t="s">
        <v>26</v>
      </c>
      <c r="F399" s="38" t="s">
        <v>33</v>
      </c>
      <c r="G399" s="38" t="s">
        <v>35</v>
      </c>
      <c r="H399" s="40"/>
      <c r="I399" s="38" t="s">
        <v>1809</v>
      </c>
      <c r="J399" s="38" t="s">
        <v>1810</v>
      </c>
      <c r="K399" s="38" t="s">
        <v>39</v>
      </c>
      <c r="L399" s="46" t="s">
        <v>1811</v>
      </c>
      <c r="M399" s="35"/>
      <c r="N399" s="35"/>
      <c r="O399" s="35"/>
      <c r="P399" s="36"/>
      <c r="Q399" s="36"/>
      <c r="R399" s="36"/>
      <c r="S399" s="36"/>
      <c r="T399" s="36"/>
      <c r="U399" s="36"/>
      <c r="V399" s="36"/>
      <c r="W399" s="36"/>
      <c r="X399" s="36"/>
      <c r="Y399" s="36"/>
      <c r="Z399" s="43"/>
    </row>
    <row r="400">
      <c r="A400" s="41" t="s">
        <v>1812</v>
      </c>
      <c r="B400" s="33" t="s">
        <v>1813</v>
      </c>
      <c r="C400" s="46" t="s">
        <v>1814</v>
      </c>
      <c r="D400" s="46" t="s">
        <v>1815</v>
      </c>
      <c r="E400" s="41"/>
      <c r="F400" s="41" t="s">
        <v>33</v>
      </c>
      <c r="G400" s="41" t="s">
        <v>35</v>
      </c>
      <c r="H400" s="41" t="s">
        <v>37</v>
      </c>
      <c r="I400" s="41" t="s">
        <v>1816</v>
      </c>
      <c r="J400" s="41" t="s">
        <v>131</v>
      </c>
      <c r="K400" s="41" t="s">
        <v>39</v>
      </c>
      <c r="L400" s="45"/>
      <c r="M400" s="45"/>
      <c r="N400" s="45"/>
      <c r="O400" s="45"/>
      <c r="P400" s="45"/>
      <c r="Q400" s="45"/>
      <c r="R400" s="45"/>
      <c r="S400" s="45"/>
      <c r="T400" s="45"/>
      <c r="U400" s="45"/>
      <c r="V400" s="45"/>
      <c r="W400" s="45"/>
      <c r="X400" s="45"/>
      <c r="Y400" s="45"/>
      <c r="Z400" s="48"/>
    </row>
    <row r="401">
      <c r="A401" s="41" t="s">
        <v>1817</v>
      </c>
      <c r="B401" s="33" t="s">
        <v>1818</v>
      </c>
      <c r="C401" s="41" t="s">
        <v>1819</v>
      </c>
      <c r="D401" s="41" t="s">
        <v>1820</v>
      </c>
      <c r="E401" s="45"/>
      <c r="F401" s="45"/>
      <c r="G401" s="45"/>
      <c r="H401" s="45"/>
      <c r="I401" s="45"/>
      <c r="J401" s="45"/>
      <c r="K401" s="45"/>
      <c r="L401" s="45"/>
      <c r="M401" s="45"/>
      <c r="N401" s="45"/>
      <c r="O401" s="45"/>
      <c r="P401" s="45"/>
      <c r="Q401" s="45"/>
      <c r="R401" s="45"/>
      <c r="S401" s="45"/>
      <c r="T401" s="45"/>
      <c r="U401" s="45"/>
      <c r="V401" s="45"/>
      <c r="W401" s="45"/>
      <c r="X401" s="45"/>
      <c r="Y401" s="45"/>
      <c r="Z401" s="48"/>
    </row>
    <row r="402">
      <c r="A402" s="36" t="s">
        <v>1821</v>
      </c>
      <c r="B402" s="33" t="s">
        <v>1822</v>
      </c>
      <c r="C402" s="36" t="s">
        <v>1819</v>
      </c>
      <c r="D402" s="36" t="s">
        <v>1820</v>
      </c>
      <c r="E402" s="36"/>
      <c r="F402" s="36"/>
      <c r="G402" s="36"/>
      <c r="H402" s="36"/>
      <c r="I402" s="36"/>
      <c r="J402" s="36"/>
      <c r="K402" s="34" t="s">
        <v>39</v>
      </c>
      <c r="L402" s="35" t="s">
        <v>1823</v>
      </c>
      <c r="M402" s="36"/>
      <c r="N402" s="36"/>
      <c r="O402" s="36"/>
      <c r="P402" s="36"/>
      <c r="Q402" s="36"/>
      <c r="R402" s="50" t="str">
        <f>HYPERLINK("https://www.bison.co/fund/11868","$49m - Crescent Capital Partners III")</f>
        <v>$49m - Crescent Capital Partners III</v>
      </c>
      <c r="S402" s="36"/>
      <c r="T402" s="36"/>
      <c r="U402" s="36"/>
      <c r="V402" s="36"/>
      <c r="W402" s="36"/>
      <c r="X402" s="36"/>
      <c r="Y402" s="36"/>
      <c r="Z402" s="43"/>
    </row>
    <row r="403">
      <c r="A403" s="41" t="s">
        <v>1824</v>
      </c>
      <c r="B403" s="33" t="s">
        <v>1825</v>
      </c>
      <c r="C403" s="41" t="s">
        <v>1826</v>
      </c>
      <c r="D403" s="41" t="s">
        <v>1820</v>
      </c>
      <c r="E403" s="45"/>
      <c r="F403" s="45"/>
      <c r="G403" s="45"/>
      <c r="H403" s="45"/>
      <c r="I403" s="45"/>
      <c r="J403" s="45"/>
      <c r="K403" s="41" t="s">
        <v>39</v>
      </c>
      <c r="L403" s="41" t="s">
        <v>1827</v>
      </c>
      <c r="M403" s="45"/>
      <c r="N403" s="45"/>
      <c r="O403" s="45"/>
      <c r="P403" s="45"/>
      <c r="Q403" s="45"/>
      <c r="R403" s="45"/>
      <c r="S403" s="45"/>
      <c r="T403" s="45"/>
      <c r="U403" s="45"/>
      <c r="V403" s="45"/>
      <c r="W403" s="45"/>
      <c r="X403" s="45"/>
      <c r="Y403" s="45"/>
      <c r="Z403" s="48"/>
    </row>
    <row r="404">
      <c r="A404" s="41" t="s">
        <v>1828</v>
      </c>
      <c r="B404" s="33" t="s">
        <v>1829</v>
      </c>
      <c r="C404" s="41" t="s">
        <v>1819</v>
      </c>
      <c r="D404" s="41" t="s">
        <v>1820</v>
      </c>
      <c r="E404" s="41"/>
      <c r="F404" s="41" t="s">
        <v>33</v>
      </c>
      <c r="G404" s="41" t="s">
        <v>35</v>
      </c>
      <c r="H404" s="45"/>
      <c r="I404" s="45"/>
      <c r="J404" s="45"/>
      <c r="K404" s="41" t="s">
        <v>39</v>
      </c>
      <c r="L404" s="45"/>
      <c r="M404" s="45"/>
      <c r="N404" s="45"/>
      <c r="O404" s="45"/>
      <c r="P404" s="45"/>
      <c r="Q404" s="45"/>
      <c r="R404" s="45"/>
      <c r="S404" s="45"/>
      <c r="T404" s="45"/>
      <c r="U404" s="45"/>
      <c r="V404" s="45"/>
      <c r="W404" s="45"/>
      <c r="X404" s="45"/>
      <c r="Y404" s="45"/>
      <c r="Z404" s="48"/>
    </row>
    <row r="405">
      <c r="A405" s="32" t="s">
        <v>1830</v>
      </c>
      <c r="B405" s="33" t="s">
        <v>1831</v>
      </c>
      <c r="C405" s="32" t="s">
        <v>1832</v>
      </c>
      <c r="D405" s="32" t="s">
        <v>1833</v>
      </c>
      <c r="E405" s="32"/>
      <c r="F405" s="32" t="s">
        <v>33</v>
      </c>
      <c r="G405" s="32" t="s">
        <v>35</v>
      </c>
      <c r="H405" s="36"/>
      <c r="I405" s="36"/>
      <c r="J405" s="36"/>
      <c r="K405" s="34" t="s">
        <v>39</v>
      </c>
      <c r="L405" s="34" t="s">
        <v>1834</v>
      </c>
      <c r="M405" s="36"/>
      <c r="N405" s="36"/>
      <c r="O405" s="36"/>
      <c r="P405" s="36"/>
      <c r="Q405" s="36"/>
      <c r="R405" s="67" t="str">
        <f>HYPERLINK("http://allianceventure.com/about-us-2/","€55m - third fund")</f>
        <v>€55m - third fund</v>
      </c>
      <c r="S405" s="36"/>
      <c r="T405" s="36"/>
      <c r="U405" s="36"/>
      <c r="V405" s="36"/>
      <c r="W405" s="36"/>
      <c r="X405" s="36"/>
      <c r="Y405" s="36"/>
      <c r="Z405" s="43"/>
    </row>
    <row r="406">
      <c r="A406" s="36" t="s">
        <v>1835</v>
      </c>
      <c r="B406" s="33" t="s">
        <v>1836</v>
      </c>
      <c r="C406" s="41" t="s">
        <v>1832</v>
      </c>
      <c r="D406" s="46" t="s">
        <v>1833</v>
      </c>
      <c r="E406" s="36"/>
      <c r="F406" s="36"/>
      <c r="G406" s="36"/>
      <c r="H406" s="36"/>
      <c r="I406" s="36"/>
      <c r="J406" s="36"/>
      <c r="K406" s="36"/>
      <c r="L406" s="36" t="s">
        <v>1837</v>
      </c>
      <c r="M406" s="36"/>
      <c r="N406" s="36"/>
      <c r="O406" s="36"/>
      <c r="P406" s="36"/>
      <c r="Q406" s="36"/>
      <c r="R406" s="36"/>
      <c r="S406" s="36"/>
      <c r="T406" s="36"/>
      <c r="U406" s="36"/>
      <c r="V406" s="36"/>
      <c r="W406" s="36"/>
      <c r="X406" s="36"/>
      <c r="Y406" s="36"/>
      <c r="Z406" s="43"/>
    </row>
    <row r="407">
      <c r="A407" s="36" t="s">
        <v>1838</v>
      </c>
      <c r="B407" s="33" t="s">
        <v>1839</v>
      </c>
      <c r="C407" s="41" t="s">
        <v>1832</v>
      </c>
      <c r="D407" s="41" t="s">
        <v>1833</v>
      </c>
      <c r="E407" s="36"/>
      <c r="F407" s="36"/>
      <c r="G407" s="36"/>
      <c r="H407" s="36"/>
      <c r="I407" s="36"/>
      <c r="J407" s="36"/>
      <c r="K407" s="36"/>
      <c r="L407" s="36" t="s">
        <v>1840</v>
      </c>
      <c r="M407" s="36"/>
      <c r="N407" s="36"/>
      <c r="O407" s="36"/>
      <c r="P407" s="36"/>
      <c r="Q407" s="36"/>
      <c r="R407" s="36"/>
      <c r="S407" s="36"/>
      <c r="T407" s="36"/>
      <c r="U407" s="36"/>
      <c r="V407" s="36"/>
      <c r="W407" s="36"/>
      <c r="X407" s="36"/>
      <c r="Y407" s="36"/>
      <c r="Z407" s="43"/>
    </row>
    <row r="408">
      <c r="A408" s="36" t="s">
        <v>1841</v>
      </c>
      <c r="B408" s="33" t="s">
        <v>1842</v>
      </c>
      <c r="C408" s="32" t="s">
        <v>1843</v>
      </c>
      <c r="D408" s="32" t="s">
        <v>1843</v>
      </c>
      <c r="E408" s="32"/>
      <c r="F408" s="32" t="s">
        <v>33</v>
      </c>
      <c r="G408" s="32" t="s">
        <v>35</v>
      </c>
      <c r="H408" s="32" t="s">
        <v>37</v>
      </c>
      <c r="I408" s="32" t="s">
        <v>1844</v>
      </c>
      <c r="J408" s="32" t="s">
        <v>1845</v>
      </c>
      <c r="K408" s="34" t="s">
        <v>39</v>
      </c>
      <c r="L408" s="35" t="s">
        <v>1846</v>
      </c>
      <c r="M408" s="32"/>
      <c r="N408" s="32"/>
      <c r="O408" s="32"/>
      <c r="P408" s="32"/>
      <c r="Q408" s="32" t="s">
        <v>1847</v>
      </c>
      <c r="R408" s="32" t="s">
        <v>1848</v>
      </c>
      <c r="S408" s="36"/>
      <c r="T408" s="36"/>
      <c r="U408" s="36"/>
      <c r="V408" s="36"/>
      <c r="W408" s="36"/>
      <c r="X408" s="36"/>
      <c r="Y408" s="32" t="s">
        <v>1849</v>
      </c>
      <c r="Z408" s="43"/>
    </row>
    <row r="409">
      <c r="A409" s="32" t="s">
        <v>1850</v>
      </c>
      <c r="B409" s="33" t="s">
        <v>1851</v>
      </c>
      <c r="C409" s="76" t="s">
        <v>1852</v>
      </c>
      <c r="D409" s="32" t="s">
        <v>1853</v>
      </c>
      <c r="E409" s="32"/>
      <c r="F409" s="32" t="s">
        <v>33</v>
      </c>
      <c r="G409" s="36"/>
      <c r="H409" s="36"/>
      <c r="I409" s="76" t="s">
        <v>172</v>
      </c>
      <c r="J409" s="76" t="s">
        <v>1854</v>
      </c>
      <c r="K409" s="32" t="s">
        <v>39</v>
      </c>
      <c r="L409" s="76" t="s">
        <v>1855</v>
      </c>
      <c r="M409" s="36"/>
      <c r="N409" s="36"/>
      <c r="O409" s="36"/>
      <c r="P409" s="36"/>
      <c r="Q409" s="36"/>
      <c r="R409" s="36"/>
      <c r="S409" s="36"/>
      <c r="T409" s="36"/>
      <c r="U409" s="36"/>
      <c r="V409" s="36"/>
      <c r="W409" s="36"/>
      <c r="X409" s="36"/>
      <c r="Y409" s="36"/>
      <c r="Z409" s="43"/>
    </row>
    <row r="410">
      <c r="A410" s="46" t="s">
        <v>1856</v>
      </c>
      <c r="B410" s="33" t="s">
        <v>1857</v>
      </c>
      <c r="C410" s="52" t="s">
        <v>1858</v>
      </c>
      <c r="D410" s="32" t="s">
        <v>1853</v>
      </c>
      <c r="E410" s="32"/>
      <c r="F410" s="32" t="s">
        <v>33</v>
      </c>
      <c r="G410" s="36"/>
      <c r="H410" s="36"/>
      <c r="I410" s="32" t="s">
        <v>1853</v>
      </c>
      <c r="J410" s="40"/>
      <c r="K410" s="34" t="s">
        <v>39</v>
      </c>
      <c r="L410" s="41" t="s">
        <v>1859</v>
      </c>
      <c r="M410" s="36"/>
      <c r="N410" s="36"/>
      <c r="O410" s="36"/>
      <c r="P410" s="36"/>
      <c r="Q410" s="32" t="s">
        <v>1860</v>
      </c>
      <c r="R410" s="36"/>
      <c r="S410" s="36"/>
      <c r="T410" s="36"/>
      <c r="U410" s="36"/>
      <c r="V410" s="36"/>
      <c r="W410" s="36"/>
      <c r="X410" s="36"/>
      <c r="Y410" s="36"/>
      <c r="Z410" s="43"/>
    </row>
    <row r="411">
      <c r="A411" s="39" t="s">
        <v>1861</v>
      </c>
      <c r="B411" s="33" t="s">
        <v>1862</v>
      </c>
      <c r="C411" s="39" t="s">
        <v>1863</v>
      </c>
      <c r="D411" s="39" t="s">
        <v>1853</v>
      </c>
      <c r="E411" s="39"/>
      <c r="F411" s="39" t="s">
        <v>33</v>
      </c>
      <c r="G411" s="40"/>
      <c r="H411" s="40"/>
      <c r="I411" s="39" t="s">
        <v>1853</v>
      </c>
      <c r="J411" s="39" t="s">
        <v>1864</v>
      </c>
      <c r="K411" s="39" t="s">
        <v>39</v>
      </c>
      <c r="L411" s="41" t="s">
        <v>1865</v>
      </c>
      <c r="M411" s="39"/>
      <c r="N411" s="39"/>
      <c r="O411" s="39"/>
      <c r="P411" s="39" t="s">
        <v>1866</v>
      </c>
      <c r="Q411" s="40"/>
      <c r="R411" s="40"/>
      <c r="S411" s="40"/>
      <c r="T411" s="40"/>
      <c r="U411" s="40"/>
      <c r="V411" s="40"/>
      <c r="W411" s="40"/>
      <c r="X411" s="40"/>
      <c r="Y411" s="40"/>
      <c r="Z411" s="42"/>
    </row>
    <row r="412">
      <c r="A412" s="36" t="s">
        <v>1867</v>
      </c>
      <c r="B412" s="33" t="s">
        <v>1868</v>
      </c>
      <c r="C412" s="36" t="s">
        <v>1863</v>
      </c>
      <c r="D412" s="36" t="s">
        <v>1853</v>
      </c>
      <c r="E412" s="36"/>
      <c r="F412" s="36"/>
      <c r="G412" s="36"/>
      <c r="H412" s="36"/>
      <c r="I412" s="36"/>
      <c r="J412" s="36"/>
      <c r="K412" s="35"/>
      <c r="L412" s="35" t="s">
        <v>1869</v>
      </c>
      <c r="M412" s="36"/>
      <c r="N412" s="36"/>
      <c r="O412" s="36"/>
      <c r="P412" s="36"/>
      <c r="Q412" s="36"/>
      <c r="R412" s="36"/>
      <c r="S412" s="36"/>
      <c r="T412" s="36"/>
      <c r="U412" s="36"/>
      <c r="V412" s="36"/>
      <c r="W412" s="36"/>
      <c r="X412" s="36"/>
      <c r="Y412" s="36"/>
      <c r="Z412" s="43"/>
    </row>
    <row r="413">
      <c r="A413" s="32" t="s">
        <v>1870</v>
      </c>
      <c r="B413" s="33" t="s">
        <v>1871</v>
      </c>
      <c r="C413" s="32" t="s">
        <v>1863</v>
      </c>
      <c r="D413" s="32" t="s">
        <v>1853</v>
      </c>
      <c r="E413" s="32"/>
      <c r="F413" s="32" t="s">
        <v>33</v>
      </c>
      <c r="G413" s="32" t="s">
        <v>35</v>
      </c>
      <c r="H413" s="32"/>
      <c r="I413" s="32" t="s">
        <v>1872</v>
      </c>
      <c r="J413" s="36"/>
      <c r="K413" s="32" t="s">
        <v>39</v>
      </c>
      <c r="L413" s="32" t="s">
        <v>1873</v>
      </c>
      <c r="M413" s="36"/>
      <c r="N413" s="36"/>
      <c r="O413" s="36"/>
      <c r="P413" s="36"/>
      <c r="Q413" s="36"/>
      <c r="R413" s="36"/>
      <c r="S413" s="36"/>
      <c r="T413" s="36"/>
      <c r="U413" s="36"/>
      <c r="V413" s="36"/>
      <c r="W413" s="36"/>
      <c r="X413" s="45"/>
      <c r="Y413" s="45"/>
      <c r="Z413" s="43"/>
    </row>
    <row r="414">
      <c r="A414" s="40" t="s">
        <v>1874</v>
      </c>
      <c r="B414" s="33" t="s">
        <v>1875</v>
      </c>
      <c r="C414" s="40" t="s">
        <v>1876</v>
      </c>
      <c r="D414" s="40" t="s">
        <v>1853</v>
      </c>
      <c r="E414" s="39"/>
      <c r="F414" s="39" t="s">
        <v>33</v>
      </c>
      <c r="G414" s="40"/>
      <c r="H414" s="40"/>
      <c r="I414" s="39" t="s">
        <v>1877</v>
      </c>
      <c r="J414" s="39" t="s">
        <v>1878</v>
      </c>
      <c r="K414" s="39" t="s">
        <v>39</v>
      </c>
      <c r="L414" s="41" t="s">
        <v>1879</v>
      </c>
      <c r="M414" s="40"/>
      <c r="N414" s="40"/>
      <c r="O414" s="40"/>
      <c r="P414" s="40"/>
      <c r="Q414" s="40"/>
      <c r="R414" s="40"/>
      <c r="S414" s="40"/>
      <c r="T414" s="40"/>
      <c r="U414" s="40"/>
      <c r="V414" s="40"/>
      <c r="W414" s="40"/>
      <c r="X414" s="40"/>
      <c r="Y414" s="40"/>
      <c r="Z414" s="42"/>
    </row>
    <row r="415">
      <c r="A415" s="41" t="s">
        <v>1880</v>
      </c>
      <c r="B415" s="33" t="s">
        <v>1881</v>
      </c>
      <c r="C415" s="41" t="s">
        <v>1863</v>
      </c>
      <c r="D415" s="41" t="s">
        <v>1853</v>
      </c>
      <c r="E415" s="41"/>
      <c r="F415" s="41" t="s">
        <v>33</v>
      </c>
      <c r="G415" s="41" t="s">
        <v>35</v>
      </c>
      <c r="H415" s="45"/>
      <c r="I415" s="41" t="s">
        <v>1853</v>
      </c>
      <c r="J415" s="41" t="s">
        <v>1882</v>
      </c>
      <c r="K415" s="41" t="s">
        <v>39</v>
      </c>
      <c r="L415" s="41" t="s">
        <v>1883</v>
      </c>
      <c r="M415" s="45"/>
      <c r="N415" s="45"/>
      <c r="O415" s="45"/>
      <c r="P415" s="45"/>
      <c r="Q415" s="45"/>
      <c r="R415" s="45"/>
      <c r="S415" s="45"/>
      <c r="T415" s="45"/>
      <c r="U415" s="45"/>
      <c r="V415" s="45"/>
      <c r="W415" s="45"/>
      <c r="X415" s="45"/>
      <c r="Y415" s="45"/>
      <c r="Z415" s="48"/>
    </row>
    <row r="416">
      <c r="A416" s="52" t="s">
        <v>1884</v>
      </c>
      <c r="B416" s="33" t="s">
        <v>1885</v>
      </c>
      <c r="C416" s="32" t="s">
        <v>1863</v>
      </c>
      <c r="D416" s="32" t="s">
        <v>1853</v>
      </c>
      <c r="E416" s="32"/>
      <c r="F416" s="32" t="s">
        <v>33</v>
      </c>
      <c r="G416" s="32" t="s">
        <v>35</v>
      </c>
      <c r="H416" s="36"/>
      <c r="I416" s="52" t="s">
        <v>1886</v>
      </c>
      <c r="J416" s="52" t="s">
        <v>1887</v>
      </c>
      <c r="K416" s="34" t="s">
        <v>39</v>
      </c>
      <c r="L416" s="34" t="s">
        <v>1888</v>
      </c>
      <c r="M416" s="36"/>
      <c r="N416" s="36"/>
      <c r="O416" s="36"/>
      <c r="P416" s="36"/>
      <c r="Q416" s="95" t="str">
        <f>HYPERLINK("http://www.b3cnewswire.com/201503231183/polands-first-institutional-venture-capital-fund-dedicated-to-life-science-announces-first-closing-at-42-million.html","$42M")</f>
        <v>$42M</v>
      </c>
      <c r="R416" s="36"/>
      <c r="S416" s="36"/>
      <c r="T416" s="36"/>
      <c r="U416" s="36"/>
      <c r="V416" s="36"/>
      <c r="W416" s="36"/>
      <c r="X416" s="36"/>
      <c r="Y416" s="36"/>
      <c r="Z416" s="43"/>
    </row>
    <row r="417">
      <c r="A417" s="32" t="s">
        <v>1889</v>
      </c>
      <c r="B417" s="33" t="s">
        <v>1890</v>
      </c>
      <c r="C417" s="32" t="s">
        <v>1891</v>
      </c>
      <c r="D417" s="32" t="s">
        <v>1853</v>
      </c>
      <c r="E417" s="32"/>
      <c r="F417" s="32" t="s">
        <v>33</v>
      </c>
      <c r="G417" s="32" t="s">
        <v>35</v>
      </c>
      <c r="H417" s="36"/>
      <c r="I417" s="32" t="s">
        <v>1892</v>
      </c>
      <c r="J417" s="32" t="s">
        <v>1893</v>
      </c>
      <c r="K417" s="34" t="s">
        <v>39</v>
      </c>
      <c r="L417" s="35"/>
      <c r="M417" s="36"/>
      <c r="N417" s="36"/>
      <c r="O417" s="36"/>
      <c r="P417" s="36"/>
      <c r="Q417" s="36"/>
      <c r="R417" s="36"/>
      <c r="S417" s="36"/>
      <c r="T417" s="36"/>
      <c r="U417" s="36"/>
      <c r="V417" s="36"/>
      <c r="W417" s="36"/>
      <c r="X417" s="36"/>
      <c r="Y417" s="36"/>
      <c r="Z417" s="43"/>
    </row>
    <row r="418">
      <c r="A418" s="41" t="s">
        <v>1894</v>
      </c>
      <c r="B418" s="33" t="s">
        <v>1895</v>
      </c>
      <c r="C418" s="41" t="s">
        <v>1863</v>
      </c>
      <c r="D418" s="41" t="s">
        <v>1853</v>
      </c>
      <c r="E418" s="45"/>
      <c r="F418" s="45" t="s">
        <v>33</v>
      </c>
      <c r="G418" s="45" t="s">
        <v>35</v>
      </c>
      <c r="H418" s="45"/>
      <c r="I418" s="41" t="s">
        <v>1896</v>
      </c>
      <c r="J418" s="41" t="s">
        <v>1897</v>
      </c>
      <c r="K418" s="45" t="s">
        <v>39</v>
      </c>
      <c r="L418" s="45" t="s">
        <v>1898</v>
      </c>
      <c r="M418" s="45"/>
      <c r="N418" s="45"/>
      <c r="O418" s="45"/>
      <c r="P418" s="45"/>
      <c r="Q418" s="45"/>
      <c r="R418" s="45" t="s">
        <v>1899</v>
      </c>
      <c r="S418" s="45"/>
      <c r="T418" s="45" t="s">
        <v>1900</v>
      </c>
      <c r="U418" s="45"/>
      <c r="V418" s="45"/>
      <c r="W418" s="45"/>
      <c r="X418" s="45"/>
      <c r="Y418" s="45"/>
      <c r="Z418" s="43"/>
    </row>
    <row r="419">
      <c r="A419" s="41" t="s">
        <v>1901</v>
      </c>
      <c r="B419" s="33" t="s">
        <v>1902</v>
      </c>
      <c r="C419" s="41" t="s">
        <v>1858</v>
      </c>
      <c r="D419" s="41" t="s">
        <v>1853</v>
      </c>
      <c r="E419" s="41"/>
      <c r="F419" s="41" t="s">
        <v>33</v>
      </c>
      <c r="G419" s="45"/>
      <c r="H419" s="45"/>
      <c r="I419" s="41" t="s">
        <v>1892</v>
      </c>
      <c r="J419" s="41" t="s">
        <v>1903</v>
      </c>
      <c r="K419" s="41" t="s">
        <v>39</v>
      </c>
      <c r="L419" s="41" t="s">
        <v>1904</v>
      </c>
      <c r="M419" s="45"/>
      <c r="N419" s="45"/>
      <c r="O419" s="45"/>
      <c r="P419" s="45"/>
      <c r="Q419" s="45"/>
      <c r="R419" s="45"/>
      <c r="S419" s="45"/>
      <c r="T419" s="45"/>
      <c r="U419" s="45"/>
      <c r="V419" s="45"/>
      <c r="W419" s="45"/>
      <c r="X419" s="45"/>
      <c r="Y419" s="45"/>
      <c r="Z419" s="48"/>
    </row>
    <row r="420">
      <c r="A420" s="32" t="s">
        <v>1905</v>
      </c>
      <c r="B420" s="33" t="s">
        <v>1906</v>
      </c>
      <c r="C420" s="36" t="s">
        <v>1907</v>
      </c>
      <c r="D420" s="36" t="s">
        <v>1908</v>
      </c>
      <c r="E420" s="36"/>
      <c r="F420" s="36"/>
      <c r="G420" s="32" t="s">
        <v>35</v>
      </c>
      <c r="H420" s="32" t="s">
        <v>37</v>
      </c>
      <c r="I420" s="36"/>
      <c r="J420" s="36"/>
      <c r="K420" s="34" t="s">
        <v>39</v>
      </c>
      <c r="L420" s="35"/>
      <c r="M420" s="36"/>
      <c r="N420" s="36"/>
      <c r="O420" s="36"/>
      <c r="P420" s="36"/>
      <c r="Q420" s="36"/>
      <c r="R420" s="36"/>
      <c r="S420" s="36"/>
      <c r="T420" s="36"/>
      <c r="U420" s="50" t="str">
        <f>HYPERLINK("http://www.ask.pt/pt/ventura-capital-private-equity/fundos","€20m - Ask Celta €10m - Ask Capital")</f>
        <v>€20m - Ask Celta €10m - Ask Capital</v>
      </c>
      <c r="V420" s="36"/>
      <c r="W420" s="36"/>
      <c r="X420" s="36"/>
      <c r="Y420" s="36"/>
      <c r="Z420" s="43"/>
    </row>
    <row r="421">
      <c r="A421" s="45" t="s">
        <v>1909</v>
      </c>
      <c r="B421" s="33" t="s">
        <v>1910</v>
      </c>
      <c r="C421" s="45" t="s">
        <v>1907</v>
      </c>
      <c r="D421" s="45" t="s">
        <v>1908</v>
      </c>
      <c r="E421" s="41"/>
      <c r="F421" s="41" t="s">
        <v>33</v>
      </c>
      <c r="G421" s="45"/>
      <c r="H421" s="45"/>
      <c r="I421" s="45"/>
      <c r="J421" s="45"/>
      <c r="K421" s="45"/>
      <c r="L421" s="45"/>
      <c r="M421" s="45"/>
      <c r="N421" s="45"/>
      <c r="O421" s="45"/>
      <c r="P421" s="45"/>
      <c r="Q421" s="45"/>
      <c r="R421" s="45"/>
      <c r="S421" s="45"/>
      <c r="T421" s="45"/>
      <c r="U421" s="45"/>
      <c r="V421" s="45"/>
      <c r="W421" s="45"/>
      <c r="X421" s="45"/>
      <c r="Y421" s="45"/>
      <c r="Z421" s="48"/>
    </row>
    <row r="422">
      <c r="A422" s="45" t="s">
        <v>1911</v>
      </c>
      <c r="B422" s="33" t="s">
        <v>1912</v>
      </c>
      <c r="C422" s="45" t="s">
        <v>1907</v>
      </c>
      <c r="D422" s="45" t="s">
        <v>1908</v>
      </c>
      <c r="E422" s="41"/>
      <c r="F422" s="41" t="s">
        <v>33</v>
      </c>
      <c r="G422" s="41" t="s">
        <v>35</v>
      </c>
      <c r="H422" s="45"/>
      <c r="I422" s="45"/>
      <c r="J422" s="45"/>
      <c r="K422" s="45"/>
      <c r="L422" s="45"/>
      <c r="M422" s="45"/>
      <c r="N422" s="45"/>
      <c r="O422" s="45"/>
      <c r="P422" s="45"/>
      <c r="Q422" s="45"/>
      <c r="R422" s="45"/>
      <c r="S422" s="45"/>
      <c r="T422" s="45"/>
      <c r="U422" s="45"/>
      <c r="V422" s="45"/>
      <c r="W422" s="45"/>
      <c r="X422" s="45"/>
      <c r="Y422" s="45"/>
      <c r="Z422" s="48"/>
    </row>
    <row r="423">
      <c r="A423" s="45" t="s">
        <v>1913</v>
      </c>
      <c r="B423" s="33" t="s">
        <v>1914</v>
      </c>
      <c r="C423" s="45" t="s">
        <v>1915</v>
      </c>
      <c r="D423" s="45" t="s">
        <v>1908</v>
      </c>
      <c r="E423" s="41"/>
      <c r="F423" s="41" t="s">
        <v>33</v>
      </c>
      <c r="G423" s="45"/>
      <c r="H423" s="45"/>
      <c r="I423" s="45"/>
      <c r="J423" s="45"/>
      <c r="K423" s="45"/>
      <c r="L423" s="45"/>
      <c r="M423" s="45"/>
      <c r="N423" s="45"/>
      <c r="O423" s="45"/>
      <c r="P423" s="45"/>
      <c r="Q423" s="45"/>
      <c r="R423" s="45"/>
      <c r="S423" s="45"/>
      <c r="T423" s="45"/>
      <c r="U423" s="45"/>
      <c r="V423" s="45"/>
      <c r="W423" s="45"/>
      <c r="X423" s="45"/>
      <c r="Y423" s="45"/>
      <c r="Z423" s="48"/>
    </row>
    <row r="424">
      <c r="A424" s="45" t="s">
        <v>1916</v>
      </c>
      <c r="B424" s="33" t="s">
        <v>1917</v>
      </c>
      <c r="C424" s="45" t="s">
        <v>1907</v>
      </c>
      <c r="D424" s="45" t="s">
        <v>1908</v>
      </c>
      <c r="E424" s="41"/>
      <c r="F424" s="41" t="s">
        <v>33</v>
      </c>
      <c r="G424" s="41" t="s">
        <v>35</v>
      </c>
      <c r="H424" s="45"/>
      <c r="I424" s="45"/>
      <c r="J424" s="45"/>
      <c r="K424" s="45"/>
      <c r="L424" s="45"/>
      <c r="M424" s="45"/>
      <c r="N424" s="45"/>
      <c r="O424" s="45"/>
      <c r="P424" s="45"/>
      <c r="Q424" s="45"/>
      <c r="R424" s="45"/>
      <c r="S424" s="45"/>
      <c r="T424" s="45"/>
      <c r="U424" s="45"/>
      <c r="V424" s="45"/>
      <c r="W424" s="45"/>
      <c r="X424" s="45"/>
      <c r="Y424" s="45"/>
      <c r="Z424" s="48"/>
    </row>
    <row r="425">
      <c r="A425" s="45" t="s">
        <v>1918</v>
      </c>
      <c r="B425" s="33" t="s">
        <v>1919</v>
      </c>
      <c r="C425" s="45" t="s">
        <v>1907</v>
      </c>
      <c r="D425" s="45" t="s">
        <v>1908</v>
      </c>
      <c r="E425" s="41"/>
      <c r="F425" s="41" t="s">
        <v>33</v>
      </c>
      <c r="G425" s="41" t="s">
        <v>35</v>
      </c>
      <c r="H425" s="45"/>
      <c r="I425" s="45"/>
      <c r="J425" s="45"/>
      <c r="K425" s="45"/>
      <c r="L425" s="45"/>
      <c r="M425" s="45"/>
      <c r="N425" s="45"/>
      <c r="O425" s="45"/>
      <c r="P425" s="45"/>
      <c r="Q425" s="45"/>
      <c r="R425" s="45"/>
      <c r="S425" s="45"/>
      <c r="T425" s="45"/>
      <c r="U425" s="45"/>
      <c r="V425" s="45"/>
      <c r="W425" s="45"/>
      <c r="X425" s="45"/>
      <c r="Y425" s="45"/>
      <c r="Z425" s="48"/>
    </row>
    <row r="426">
      <c r="A426" s="36" t="s">
        <v>1920</v>
      </c>
      <c r="B426" s="33" t="s">
        <v>1921</v>
      </c>
      <c r="C426" s="36" t="s">
        <v>1907</v>
      </c>
      <c r="D426" s="36" t="s">
        <v>1908</v>
      </c>
      <c r="E426" s="36"/>
      <c r="F426" s="36" t="s">
        <v>33</v>
      </c>
      <c r="G426" s="36"/>
      <c r="H426" s="36"/>
      <c r="I426" s="32" t="s">
        <v>92</v>
      </c>
      <c r="J426" s="36"/>
      <c r="K426" s="34" t="s">
        <v>45</v>
      </c>
      <c r="L426" s="34" t="s">
        <v>1922</v>
      </c>
      <c r="M426" s="36"/>
      <c r="N426" s="36"/>
      <c r="O426" s="36"/>
      <c r="P426" s="36"/>
      <c r="Q426" s="36"/>
      <c r="R426" s="36"/>
      <c r="S426" s="36"/>
      <c r="T426" s="36"/>
      <c r="U426" s="36"/>
      <c r="V426" s="36"/>
      <c r="W426" s="36"/>
      <c r="X426" s="36"/>
      <c r="Y426" s="36"/>
      <c r="Z426" s="43"/>
    </row>
    <row r="427">
      <c r="A427" s="45" t="s">
        <v>1923</v>
      </c>
      <c r="B427" s="33" t="s">
        <v>1924</v>
      </c>
      <c r="C427" s="45" t="s">
        <v>1907</v>
      </c>
      <c r="D427" s="45" t="s">
        <v>1908</v>
      </c>
      <c r="E427" s="41"/>
      <c r="F427" s="41" t="s">
        <v>33</v>
      </c>
      <c r="G427" s="45"/>
      <c r="H427" s="45"/>
      <c r="I427" s="45"/>
      <c r="J427" s="45"/>
      <c r="K427" s="45"/>
      <c r="L427" s="45"/>
      <c r="M427" s="45"/>
      <c r="N427" s="45"/>
      <c r="O427" s="45"/>
      <c r="P427" s="45"/>
      <c r="Q427" s="45"/>
      <c r="R427" s="45"/>
      <c r="S427" s="45"/>
      <c r="T427" s="45"/>
      <c r="U427" s="45"/>
      <c r="V427" s="45"/>
      <c r="W427" s="45"/>
      <c r="X427" s="45"/>
      <c r="Y427" s="45"/>
      <c r="Z427" s="48"/>
    </row>
    <row r="428">
      <c r="A428" s="45" t="s">
        <v>1925</v>
      </c>
      <c r="B428" s="33" t="s">
        <v>1926</v>
      </c>
      <c r="C428" s="45" t="s">
        <v>1907</v>
      </c>
      <c r="D428" s="45" t="s">
        <v>1908</v>
      </c>
      <c r="E428" s="41"/>
      <c r="F428" s="41" t="s">
        <v>33</v>
      </c>
      <c r="G428" s="45"/>
      <c r="H428" s="45"/>
      <c r="I428" s="45"/>
      <c r="J428" s="45"/>
      <c r="K428" s="45"/>
      <c r="L428" s="45"/>
      <c r="M428" s="45"/>
      <c r="N428" s="45"/>
      <c r="O428" s="45"/>
      <c r="P428" s="45"/>
      <c r="Q428" s="45"/>
      <c r="R428" s="45"/>
      <c r="S428" s="45"/>
      <c r="T428" s="45"/>
      <c r="U428" s="45"/>
      <c r="V428" s="45"/>
      <c r="W428" s="45"/>
      <c r="X428" s="45"/>
      <c r="Y428" s="45"/>
      <c r="Z428" s="48"/>
    </row>
    <row r="429">
      <c r="A429" s="41" t="s">
        <v>1927</v>
      </c>
      <c r="B429" s="33" t="s">
        <v>1928</v>
      </c>
      <c r="C429" s="41" t="s">
        <v>1907</v>
      </c>
      <c r="D429" s="41" t="s">
        <v>1908</v>
      </c>
      <c r="E429" s="41"/>
      <c r="F429" s="41" t="s">
        <v>33</v>
      </c>
      <c r="G429" s="45"/>
      <c r="H429" s="45"/>
      <c r="I429" s="41" t="s">
        <v>1929</v>
      </c>
      <c r="J429" s="41" t="s">
        <v>1930</v>
      </c>
      <c r="K429" s="41" t="s">
        <v>39</v>
      </c>
      <c r="L429" s="41" t="s">
        <v>1931</v>
      </c>
      <c r="M429" s="45"/>
      <c r="N429" s="45"/>
      <c r="O429" s="45"/>
      <c r="P429" s="45"/>
      <c r="Q429" s="45"/>
      <c r="R429" s="45"/>
      <c r="S429" s="45"/>
      <c r="T429" s="45"/>
      <c r="U429" s="45"/>
      <c r="V429" s="45"/>
      <c r="W429" s="45"/>
      <c r="X429" s="45"/>
      <c r="Y429" s="45"/>
      <c r="Z429" s="48"/>
    </row>
    <row r="430">
      <c r="A430" s="45" t="s">
        <v>1932</v>
      </c>
      <c r="B430" s="33" t="s">
        <v>1933</v>
      </c>
      <c r="C430" s="45" t="s">
        <v>1907</v>
      </c>
      <c r="D430" s="45" t="s">
        <v>1908</v>
      </c>
      <c r="E430" s="41"/>
      <c r="F430" s="41" t="s">
        <v>33</v>
      </c>
      <c r="G430" s="45"/>
      <c r="H430" s="45"/>
      <c r="I430" s="45"/>
      <c r="J430" s="45"/>
      <c r="K430" s="45"/>
      <c r="L430" s="45"/>
      <c r="M430" s="45"/>
      <c r="N430" s="45"/>
      <c r="O430" s="45"/>
      <c r="P430" s="45"/>
      <c r="Q430" s="45"/>
      <c r="R430" s="45"/>
      <c r="S430" s="45"/>
      <c r="T430" s="45"/>
      <c r="U430" s="45"/>
      <c r="V430" s="45"/>
      <c r="W430" s="45"/>
      <c r="X430" s="45"/>
      <c r="Y430" s="45"/>
      <c r="Z430" s="48"/>
    </row>
    <row r="431">
      <c r="A431" s="45" t="s">
        <v>1934</v>
      </c>
      <c r="B431" s="33" t="s">
        <v>1935</v>
      </c>
      <c r="C431" s="45" t="s">
        <v>1936</v>
      </c>
      <c r="D431" s="45" t="s">
        <v>1908</v>
      </c>
      <c r="E431" s="41"/>
      <c r="F431" s="41" t="s">
        <v>33</v>
      </c>
      <c r="G431" s="41" t="s">
        <v>35</v>
      </c>
      <c r="H431" s="45"/>
      <c r="I431" s="45"/>
      <c r="J431" s="45"/>
      <c r="K431" s="45"/>
      <c r="L431" s="45"/>
      <c r="M431" s="45"/>
      <c r="N431" s="45"/>
      <c r="O431" s="45"/>
      <c r="P431" s="45"/>
      <c r="Q431" s="45"/>
      <c r="R431" s="45"/>
      <c r="S431" s="45"/>
      <c r="T431" s="45"/>
      <c r="U431" s="45"/>
      <c r="V431" s="45"/>
      <c r="W431" s="45"/>
      <c r="X431" s="45"/>
      <c r="Y431" s="45"/>
      <c r="Z431" s="48"/>
    </row>
    <row r="432">
      <c r="A432" s="35" t="s">
        <v>1937</v>
      </c>
      <c r="B432" s="33" t="s">
        <v>1938</v>
      </c>
      <c r="C432" s="46" t="s">
        <v>1907</v>
      </c>
      <c r="D432" s="41" t="s">
        <v>1908</v>
      </c>
      <c r="E432" s="32"/>
      <c r="F432" s="32" t="s">
        <v>33</v>
      </c>
      <c r="G432" s="36"/>
      <c r="H432" s="36"/>
      <c r="I432" s="32" t="s">
        <v>1908</v>
      </c>
      <c r="J432" s="32" t="s">
        <v>1939</v>
      </c>
      <c r="K432" s="34" t="s">
        <v>48</v>
      </c>
      <c r="L432" s="34" t="s">
        <v>1940</v>
      </c>
      <c r="M432" s="36"/>
      <c r="N432" s="36"/>
      <c r="O432" s="36"/>
      <c r="P432" s="36"/>
      <c r="Q432" s="36"/>
      <c r="R432" s="36"/>
      <c r="S432" s="36"/>
      <c r="T432" s="36"/>
      <c r="U432" s="36"/>
      <c r="V432" s="36"/>
      <c r="W432" s="36"/>
      <c r="X432" s="36"/>
      <c r="Y432" s="36"/>
      <c r="Z432" s="43"/>
    </row>
    <row r="433">
      <c r="A433" s="45" t="s">
        <v>1941</v>
      </c>
      <c r="B433" s="33" t="s">
        <v>1942</v>
      </c>
      <c r="C433" s="45" t="s">
        <v>1936</v>
      </c>
      <c r="D433" s="45" t="s">
        <v>1908</v>
      </c>
      <c r="E433" s="41"/>
      <c r="F433" s="41" t="s">
        <v>33</v>
      </c>
      <c r="G433" s="45"/>
      <c r="H433" s="45"/>
      <c r="I433" s="45"/>
      <c r="J433" s="45"/>
      <c r="K433" s="45"/>
      <c r="L433" s="45"/>
      <c r="M433" s="45"/>
      <c r="N433" s="45"/>
      <c r="O433" s="45"/>
      <c r="P433" s="45"/>
      <c r="Q433" s="45"/>
      <c r="R433" s="45"/>
      <c r="S433" s="45"/>
      <c r="T433" s="45"/>
      <c r="U433" s="45"/>
      <c r="V433" s="45"/>
      <c r="W433" s="45"/>
      <c r="X433" s="45"/>
      <c r="Y433" s="45"/>
      <c r="Z433" s="48"/>
    </row>
    <row r="434">
      <c r="A434" s="32" t="s">
        <v>1943</v>
      </c>
      <c r="B434" s="33" t="s">
        <v>1944</v>
      </c>
      <c r="C434" s="32" t="s">
        <v>1945</v>
      </c>
      <c r="D434" s="32" t="s">
        <v>1946</v>
      </c>
      <c r="E434" s="32"/>
      <c r="F434" s="32" t="s">
        <v>33</v>
      </c>
      <c r="G434" s="32" t="s">
        <v>35</v>
      </c>
      <c r="H434" s="32"/>
      <c r="I434" s="32" t="s">
        <v>1947</v>
      </c>
      <c r="J434" s="32"/>
      <c r="K434" s="34" t="s">
        <v>39</v>
      </c>
      <c r="L434" s="41" t="s">
        <v>1948</v>
      </c>
      <c r="M434" s="36"/>
      <c r="N434" s="36"/>
      <c r="O434" s="36"/>
      <c r="P434" s="36"/>
      <c r="Q434" s="36"/>
      <c r="R434" s="36"/>
      <c r="S434" s="36"/>
      <c r="T434" s="36"/>
      <c r="U434" s="36"/>
      <c r="V434" s="36"/>
      <c r="W434" s="36"/>
      <c r="X434" s="36"/>
      <c r="Y434" s="36"/>
      <c r="Z434" s="43"/>
    </row>
    <row r="435">
      <c r="A435" s="32" t="s">
        <v>1949</v>
      </c>
      <c r="B435" s="33" t="s">
        <v>1950</v>
      </c>
      <c r="C435" s="32" t="s">
        <v>1589</v>
      </c>
      <c r="D435" s="32" t="s">
        <v>1951</v>
      </c>
      <c r="E435" s="32"/>
      <c r="F435" s="32" t="s">
        <v>33</v>
      </c>
      <c r="G435" s="32" t="s">
        <v>35</v>
      </c>
      <c r="H435" s="36"/>
      <c r="I435" s="32" t="s">
        <v>1952</v>
      </c>
      <c r="J435" s="36"/>
      <c r="K435" s="34" t="s">
        <v>39</v>
      </c>
      <c r="L435" s="34" t="s">
        <v>1953</v>
      </c>
      <c r="M435" s="36"/>
      <c r="N435" s="36"/>
      <c r="O435" s="36"/>
      <c r="P435" s="36"/>
      <c r="Q435" s="36"/>
      <c r="R435" s="36"/>
      <c r="S435" s="36"/>
      <c r="T435" s="32" t="s">
        <v>1954</v>
      </c>
      <c r="U435" s="36"/>
      <c r="V435" s="36"/>
      <c r="W435" s="36"/>
      <c r="X435" s="36"/>
      <c r="Y435" s="36"/>
      <c r="Z435" s="43"/>
    </row>
    <row r="436">
      <c r="A436" s="36" t="s">
        <v>1955</v>
      </c>
      <c r="B436" s="33" t="s">
        <v>1956</v>
      </c>
      <c r="C436" s="36" t="s">
        <v>1589</v>
      </c>
      <c r="D436" s="36" t="s">
        <v>1951</v>
      </c>
      <c r="E436" s="36"/>
      <c r="F436" s="36"/>
      <c r="G436" s="36"/>
      <c r="H436" s="36"/>
      <c r="I436" s="36"/>
      <c r="J436" s="36"/>
      <c r="K436" s="34" t="s">
        <v>39</v>
      </c>
      <c r="L436" s="35" t="s">
        <v>1957</v>
      </c>
      <c r="M436" s="36"/>
      <c r="N436" s="36"/>
      <c r="O436" s="36"/>
      <c r="P436" s="36"/>
      <c r="Q436" s="36"/>
      <c r="R436" s="36"/>
      <c r="S436" s="36"/>
      <c r="T436" s="50" t="str">
        <f>HYPERLINK("http://www.epam.ru/eng/news/view/egorov-puginsky-afanasiev-and-partners-advises-draper-fisher-jurvetson-in","$100m - DFJ VTB Aurora Nanotechnology")</f>
        <v>$100m - DFJ VTB Aurora Nanotechnology</v>
      </c>
      <c r="U436" s="36"/>
      <c r="V436" s="36"/>
      <c r="W436" s="36"/>
      <c r="X436" s="36"/>
      <c r="Y436" s="36"/>
      <c r="Z436" s="43"/>
    </row>
    <row r="437">
      <c r="A437" s="41" t="s">
        <v>1958</v>
      </c>
      <c r="B437" s="33" t="s">
        <v>1959</v>
      </c>
      <c r="C437" s="41" t="s">
        <v>1589</v>
      </c>
      <c r="D437" s="41" t="s">
        <v>1951</v>
      </c>
      <c r="E437" s="41"/>
      <c r="F437" s="41" t="s">
        <v>33</v>
      </c>
      <c r="G437" s="41" t="s">
        <v>35</v>
      </c>
      <c r="H437" s="45"/>
      <c r="I437" s="41" t="s">
        <v>1960</v>
      </c>
      <c r="J437" s="41" t="s">
        <v>1961</v>
      </c>
      <c r="K437" s="41" t="s">
        <v>39</v>
      </c>
      <c r="L437" s="41" t="s">
        <v>1962</v>
      </c>
      <c r="M437" s="45"/>
      <c r="N437" s="45"/>
      <c r="O437" s="45"/>
      <c r="P437" s="45"/>
      <c r="Q437" s="45"/>
      <c r="R437" s="45"/>
      <c r="S437" s="45"/>
      <c r="T437" s="45"/>
      <c r="U437" s="45"/>
      <c r="V437" s="45"/>
      <c r="W437" s="45"/>
      <c r="X437" s="45"/>
      <c r="Y437" s="45"/>
      <c r="Z437" s="48"/>
    </row>
    <row r="438">
      <c r="A438" s="36" t="s">
        <v>1963</v>
      </c>
      <c r="B438" s="33" t="s">
        <v>1964</v>
      </c>
      <c r="C438" s="36" t="s">
        <v>1589</v>
      </c>
      <c r="D438" s="36" t="s">
        <v>1951</v>
      </c>
      <c r="E438" s="36"/>
      <c r="F438" s="36"/>
      <c r="G438" s="36"/>
      <c r="H438" s="36"/>
      <c r="I438" s="36"/>
      <c r="J438" s="36"/>
      <c r="K438" s="34" t="s">
        <v>39</v>
      </c>
      <c r="L438" s="35" t="s">
        <v>1965</v>
      </c>
      <c r="M438" s="36"/>
      <c r="N438" s="36"/>
      <c r="O438" s="36"/>
      <c r="P438" s="36"/>
      <c r="Q438" s="36"/>
      <c r="R438" s="36"/>
      <c r="S438" s="50" t="str">
        <f>HYPERLINK("http://www.quadrocapital.com/en/news/2013/12/quadro-capital-partners-and-forex-club-founders-launch-50-million-fxc-qcp-vc-venture-capital-fund/","$50m - FXC-QCP VC venture capital fund")</f>
        <v>$50m - FXC-QCP VC venture capital fund</v>
      </c>
      <c r="T438" s="36"/>
      <c r="U438" s="36"/>
      <c r="V438" s="36"/>
      <c r="W438" s="36"/>
      <c r="X438" s="36"/>
      <c r="Y438" s="36"/>
      <c r="Z438" s="43"/>
    </row>
    <row r="439">
      <c r="A439" s="65" t="s">
        <v>1966</v>
      </c>
      <c r="B439" s="33" t="s">
        <v>1967</v>
      </c>
      <c r="C439" s="32" t="s">
        <v>1968</v>
      </c>
      <c r="D439" s="32" t="s">
        <v>1969</v>
      </c>
      <c r="E439" s="36"/>
      <c r="F439" s="36"/>
      <c r="G439" s="36"/>
      <c r="H439" s="32" t="s">
        <v>37</v>
      </c>
      <c r="I439" s="32" t="s">
        <v>1255</v>
      </c>
      <c r="J439" s="32" t="s">
        <v>1970</v>
      </c>
      <c r="K439" s="34" t="s">
        <v>39</v>
      </c>
      <c r="L439" s="34" t="s">
        <v>1971</v>
      </c>
      <c r="M439" s="36"/>
      <c r="N439" s="36"/>
      <c r="O439" s="36"/>
      <c r="P439" s="36"/>
      <c r="Q439" s="36"/>
      <c r="R439" s="36"/>
      <c r="S439" s="36"/>
      <c r="T439" s="36"/>
      <c r="U439" s="36"/>
      <c r="V439" s="36"/>
      <c r="W439" s="36"/>
      <c r="X439" s="36"/>
      <c r="Y439" s="36"/>
      <c r="Z439" s="43"/>
    </row>
    <row r="440">
      <c r="A440" s="36" t="s">
        <v>1972</v>
      </c>
      <c r="B440" s="33" t="s">
        <v>1973</v>
      </c>
      <c r="C440" s="32" t="s">
        <v>1974</v>
      </c>
      <c r="D440" s="32" t="s">
        <v>1975</v>
      </c>
      <c r="E440" s="32"/>
      <c r="F440" s="32" t="s">
        <v>33</v>
      </c>
      <c r="G440" s="32" t="s">
        <v>35</v>
      </c>
      <c r="H440" s="32" t="s">
        <v>37</v>
      </c>
      <c r="I440" s="32" t="s">
        <v>1976</v>
      </c>
      <c r="J440" s="36"/>
      <c r="K440" s="34" t="s">
        <v>39</v>
      </c>
      <c r="L440" s="34" t="s">
        <v>1977</v>
      </c>
      <c r="M440" s="36"/>
      <c r="N440" s="36"/>
      <c r="O440" s="36"/>
      <c r="P440" s="36"/>
      <c r="Q440" s="36"/>
      <c r="R440" s="36"/>
      <c r="S440" s="50" t="str">
        <f>HYPERLINK("http://www.crunchbase.com/financial-organization/almaz-capital","$100m - Almaz Capital Russia Fund II")</f>
        <v>$100m - Almaz Capital Russia Fund II</v>
      </c>
      <c r="T440" s="36"/>
      <c r="U440" s="36"/>
      <c r="V440" s="36"/>
      <c r="W440" s="36"/>
      <c r="X440" s="36"/>
      <c r="Y440" s="36"/>
      <c r="Z440" s="43"/>
    </row>
    <row r="441">
      <c r="A441" s="41" t="s">
        <v>1978</v>
      </c>
      <c r="B441" s="33" t="s">
        <v>1979</v>
      </c>
      <c r="C441" s="41" t="s">
        <v>1980</v>
      </c>
      <c r="D441" s="41" t="s">
        <v>1981</v>
      </c>
      <c r="E441" s="41"/>
      <c r="F441" s="41" t="s">
        <v>33</v>
      </c>
      <c r="G441" s="41" t="s">
        <v>35</v>
      </c>
      <c r="H441" s="45"/>
      <c r="I441" s="41" t="s">
        <v>1982</v>
      </c>
      <c r="J441" s="41" t="s">
        <v>1983</v>
      </c>
      <c r="K441" s="41" t="s">
        <v>39</v>
      </c>
      <c r="L441" s="41" t="s">
        <v>1984</v>
      </c>
      <c r="M441" s="45"/>
      <c r="N441" s="45"/>
      <c r="O441" s="45"/>
      <c r="P441" s="45"/>
      <c r="Q441" s="45"/>
      <c r="R441" s="45"/>
      <c r="S441" s="41" t="s">
        <v>489</v>
      </c>
      <c r="T441" s="45"/>
      <c r="U441" s="45"/>
      <c r="V441" s="45"/>
      <c r="W441" s="45"/>
      <c r="X441" s="45"/>
      <c r="Y441" s="45"/>
      <c r="Z441" s="48"/>
    </row>
    <row r="442">
      <c r="A442" s="36" t="s">
        <v>1985</v>
      </c>
      <c r="B442" s="33" t="s">
        <v>1986</v>
      </c>
      <c r="C442" s="32" t="s">
        <v>1987</v>
      </c>
      <c r="D442" s="32" t="s">
        <v>1988</v>
      </c>
      <c r="E442" s="36"/>
      <c r="F442" s="36"/>
      <c r="G442" s="32" t="s">
        <v>35</v>
      </c>
      <c r="H442" s="32" t="s">
        <v>37</v>
      </c>
      <c r="I442" s="32" t="s">
        <v>1989</v>
      </c>
      <c r="J442" s="32" t="s">
        <v>1990</v>
      </c>
      <c r="K442" s="34" t="s">
        <v>39</v>
      </c>
      <c r="L442" s="34" t="s">
        <v>1991</v>
      </c>
      <c r="M442" s="32"/>
      <c r="N442" s="32"/>
      <c r="O442" s="32"/>
      <c r="P442" s="32"/>
      <c r="Q442" s="32" t="s">
        <v>1991</v>
      </c>
      <c r="R442" s="32" t="s">
        <v>1992</v>
      </c>
      <c r="S442" s="36" t="s">
        <v>489</v>
      </c>
      <c r="T442" s="36" t="s">
        <v>489</v>
      </c>
      <c r="U442" s="36" t="s">
        <v>489</v>
      </c>
      <c r="V442" s="50" t="str">
        <f>HYPERLINK("http://www.venture-news.ru/en/news-en/28369-runa-capital-fund-size-increased-to-135m.html","$135m - Runa Capital Fund I")</f>
        <v>$135m - Runa Capital Fund I</v>
      </c>
      <c r="W442" s="36"/>
      <c r="X442" s="36"/>
      <c r="Y442" s="36"/>
      <c r="Z442" s="43"/>
    </row>
    <row r="443">
      <c r="A443" s="38" t="s">
        <v>1993</v>
      </c>
      <c r="B443" s="33" t="s">
        <v>1994</v>
      </c>
      <c r="C443" s="38" t="s">
        <v>1995</v>
      </c>
      <c r="D443" s="38" t="s">
        <v>1996</v>
      </c>
      <c r="E443" s="38"/>
      <c r="F443" s="38"/>
      <c r="G443" s="38" t="s">
        <v>35</v>
      </c>
      <c r="H443" s="38" t="s">
        <v>37</v>
      </c>
      <c r="I443" s="38"/>
      <c r="J443" s="40"/>
      <c r="K443" s="38" t="s">
        <v>39</v>
      </c>
      <c r="L443" s="41" t="s">
        <v>1997</v>
      </c>
      <c r="M443" s="40"/>
      <c r="N443" s="40"/>
      <c r="O443" s="40"/>
      <c r="P443" s="40"/>
      <c r="Q443" s="40"/>
      <c r="R443" s="40"/>
      <c r="S443" s="40"/>
      <c r="T443" s="40"/>
      <c r="U443" s="40"/>
      <c r="V443" s="40"/>
      <c r="W443" s="40"/>
      <c r="X443" s="40"/>
      <c r="Y443" s="40"/>
      <c r="Z443" s="42"/>
    </row>
    <row r="444">
      <c r="A444" s="36" t="s">
        <v>1998</v>
      </c>
      <c r="B444" s="33" t="s">
        <v>1999</v>
      </c>
      <c r="C444" s="36" t="s">
        <v>2000</v>
      </c>
      <c r="D444" s="36" t="s">
        <v>1996</v>
      </c>
      <c r="E444" s="36"/>
      <c r="F444" s="36"/>
      <c r="G444" s="36"/>
      <c r="H444" s="36"/>
      <c r="I444" s="36"/>
      <c r="J444" s="36"/>
      <c r="K444" s="34" t="s">
        <v>39</v>
      </c>
      <c r="L444" s="35" t="s">
        <v>2001</v>
      </c>
      <c r="M444" s="36"/>
      <c r="N444" s="36"/>
      <c r="O444" s="36"/>
      <c r="P444" s="36"/>
      <c r="Q444" s="36"/>
      <c r="R444" s="36"/>
      <c r="S444" s="36"/>
      <c r="T444" s="36"/>
      <c r="U444" s="50" t="str">
        <f>HYPERLINK("http://www.mavencp.com/scottish-loan-fund","£55m - Scottish Loan Fund")</f>
        <v>£55m - Scottish Loan Fund</v>
      </c>
      <c r="V444" s="36"/>
      <c r="W444" s="36"/>
      <c r="X444" s="36"/>
      <c r="Y444" s="36"/>
      <c r="Z444" s="43"/>
    </row>
    <row r="445">
      <c r="A445" s="35" t="s">
        <v>2002</v>
      </c>
      <c r="B445" s="33" t="s">
        <v>2003</v>
      </c>
      <c r="C445" s="41" t="s">
        <v>2000</v>
      </c>
      <c r="D445" s="46" t="s">
        <v>1996</v>
      </c>
      <c r="E445" s="36"/>
      <c r="F445" s="36"/>
      <c r="G445" s="36"/>
      <c r="H445" s="36"/>
      <c r="I445" s="36"/>
      <c r="J445" s="36"/>
      <c r="K445" s="35"/>
      <c r="L445" s="35"/>
      <c r="M445" s="36"/>
      <c r="N445" s="36"/>
      <c r="O445" s="36"/>
      <c r="P445" s="36"/>
      <c r="Q445" s="36"/>
      <c r="R445" s="36"/>
      <c r="S445" s="36"/>
      <c r="T445" s="36"/>
      <c r="U445" s="36"/>
      <c r="V445" s="36"/>
      <c r="W445" s="36"/>
      <c r="X445" s="36"/>
      <c r="Y445" s="36"/>
      <c r="Z445" s="43"/>
    </row>
    <row r="446">
      <c r="A446" s="41" t="s">
        <v>2004</v>
      </c>
      <c r="B446" s="33" t="s">
        <v>2005</v>
      </c>
      <c r="C446" s="41" t="s">
        <v>2006</v>
      </c>
      <c r="D446" s="46" t="s">
        <v>2007</v>
      </c>
      <c r="E446" s="41"/>
      <c r="F446" s="41" t="s">
        <v>33</v>
      </c>
      <c r="G446" s="41" t="s">
        <v>35</v>
      </c>
      <c r="H446" s="45"/>
      <c r="I446" s="41" t="s">
        <v>2008</v>
      </c>
      <c r="J446" s="41" t="s">
        <v>2009</v>
      </c>
      <c r="K446" s="45"/>
      <c r="L446" s="41" t="s">
        <v>2010</v>
      </c>
      <c r="M446" s="41"/>
      <c r="N446" s="41"/>
      <c r="O446" s="41"/>
      <c r="P446" s="41"/>
      <c r="Q446" s="41" t="s">
        <v>724</v>
      </c>
      <c r="R446" s="45"/>
      <c r="S446" s="45"/>
      <c r="T446" s="45"/>
      <c r="U446" s="45"/>
      <c r="V446" s="45"/>
      <c r="W446" s="45"/>
      <c r="X446" s="45"/>
      <c r="Y446" s="45"/>
      <c r="Z446" s="48"/>
    </row>
    <row r="447">
      <c r="A447" s="40" t="s">
        <v>2011</v>
      </c>
      <c r="B447" s="33" t="s">
        <v>2012</v>
      </c>
      <c r="C447" s="64" t="s">
        <v>2013</v>
      </c>
      <c r="D447" s="64" t="s">
        <v>2013</v>
      </c>
      <c r="E447" s="40"/>
      <c r="F447" s="40" t="s">
        <v>33</v>
      </c>
      <c r="G447" s="40"/>
      <c r="H447" s="40"/>
      <c r="I447" s="40" t="s">
        <v>2014</v>
      </c>
      <c r="J447" s="40" t="s">
        <v>2015</v>
      </c>
      <c r="K447" s="40" t="s">
        <v>39</v>
      </c>
      <c r="L447" s="45"/>
      <c r="M447" s="36"/>
      <c r="N447" s="36"/>
      <c r="O447" s="36"/>
      <c r="P447" s="36"/>
      <c r="Q447" s="36"/>
      <c r="R447" s="36"/>
      <c r="S447" s="36"/>
      <c r="T447" s="36"/>
      <c r="U447" s="36"/>
      <c r="V447" s="36"/>
      <c r="W447" s="36"/>
      <c r="X447" s="36"/>
      <c r="Y447" s="36"/>
      <c r="Z447" s="43"/>
    </row>
    <row r="448">
      <c r="A448" s="68" t="s">
        <v>2016</v>
      </c>
      <c r="B448" s="33" t="s">
        <v>2017</v>
      </c>
      <c r="C448" s="32" t="s">
        <v>2018</v>
      </c>
      <c r="D448" s="32" t="s">
        <v>2019</v>
      </c>
      <c r="E448" s="32"/>
      <c r="F448" s="32" t="s">
        <v>33</v>
      </c>
      <c r="G448" s="32" t="s">
        <v>35</v>
      </c>
      <c r="H448" s="36"/>
      <c r="I448" s="32" t="s">
        <v>172</v>
      </c>
      <c r="J448" s="36"/>
      <c r="K448" s="34" t="s">
        <v>39</v>
      </c>
      <c r="L448" s="35"/>
      <c r="M448" s="36"/>
      <c r="N448" s="36"/>
      <c r="O448" s="36"/>
      <c r="P448" s="36"/>
      <c r="Q448" s="36"/>
      <c r="R448" s="32" t="s">
        <v>726</v>
      </c>
      <c r="S448" s="36"/>
      <c r="T448" s="36"/>
      <c r="U448" s="36"/>
      <c r="V448" s="36"/>
      <c r="W448" s="36"/>
      <c r="X448" s="36"/>
      <c r="Y448" s="36"/>
      <c r="Z448" s="43"/>
    </row>
    <row r="449">
      <c r="A449" s="41" t="s">
        <v>2020</v>
      </c>
      <c r="B449" s="33" t="s">
        <v>2021</v>
      </c>
      <c r="C449" s="41" t="s">
        <v>2022</v>
      </c>
      <c r="D449" s="41" t="s">
        <v>2023</v>
      </c>
      <c r="E449" s="45"/>
      <c r="F449" s="45"/>
      <c r="G449" s="45"/>
      <c r="H449" s="45"/>
      <c r="I449" s="45"/>
      <c r="J449" s="45"/>
      <c r="K449" s="45"/>
      <c r="L449" s="45"/>
      <c r="M449" s="45"/>
      <c r="N449" s="45"/>
      <c r="O449" s="45"/>
      <c r="P449" s="45"/>
      <c r="Q449" s="45"/>
      <c r="R449" s="45"/>
      <c r="S449" s="45"/>
      <c r="T449" s="45"/>
      <c r="U449" s="45"/>
      <c r="V449" s="45"/>
      <c r="W449" s="45"/>
      <c r="X449" s="45"/>
      <c r="Y449" s="45"/>
      <c r="Z449" s="48"/>
    </row>
    <row r="450">
      <c r="A450" s="39" t="s">
        <v>2024</v>
      </c>
      <c r="B450" s="33" t="s">
        <v>2025</v>
      </c>
      <c r="C450" s="39" t="s">
        <v>2026</v>
      </c>
      <c r="D450" s="39" t="s">
        <v>2027</v>
      </c>
      <c r="E450" s="39"/>
      <c r="F450" s="39" t="s">
        <v>33</v>
      </c>
      <c r="G450" s="40"/>
      <c r="H450" s="40"/>
      <c r="I450" s="39" t="s">
        <v>2027</v>
      </c>
      <c r="J450" s="39" t="s">
        <v>2028</v>
      </c>
      <c r="K450" s="39" t="s">
        <v>39</v>
      </c>
      <c r="L450" s="41" t="s">
        <v>2029</v>
      </c>
      <c r="M450" s="40"/>
      <c r="N450" s="40"/>
      <c r="O450" s="40"/>
      <c r="P450" s="40"/>
      <c r="Q450" s="40"/>
      <c r="R450" s="40"/>
      <c r="S450" s="40"/>
      <c r="T450" s="40"/>
      <c r="U450" s="40"/>
      <c r="V450" s="40"/>
      <c r="W450" s="40"/>
      <c r="X450" s="40"/>
      <c r="Y450" s="40"/>
      <c r="Z450" s="42"/>
    </row>
    <row r="451">
      <c r="A451" s="32" t="s">
        <v>2030</v>
      </c>
      <c r="B451" s="33" t="s">
        <v>2031</v>
      </c>
      <c r="C451" s="36" t="s">
        <v>2026</v>
      </c>
      <c r="D451" s="36" t="s">
        <v>2027</v>
      </c>
      <c r="E451" s="32"/>
      <c r="F451" s="32" t="s">
        <v>33</v>
      </c>
      <c r="G451" s="32" t="s">
        <v>35</v>
      </c>
      <c r="H451" s="36"/>
      <c r="I451" s="32" t="s">
        <v>2032</v>
      </c>
      <c r="J451" s="36"/>
      <c r="K451" s="34" t="s">
        <v>39</v>
      </c>
      <c r="L451" s="34" t="s">
        <v>2033</v>
      </c>
      <c r="M451" s="36"/>
      <c r="N451" s="36"/>
      <c r="O451" s="36"/>
      <c r="P451" s="36"/>
      <c r="Q451" s="36"/>
      <c r="R451" s="36"/>
      <c r="S451" s="36"/>
      <c r="T451" s="36"/>
      <c r="U451" s="36"/>
      <c r="V451" s="50" t="str">
        <f>HYPERLINK("http://www.unquote.com/southern-europe/official-record/2202410/active-venture-partners-holds-final-close-on-eur54m","€54m - Active Venture II")</f>
        <v>€54m - Active Venture II</v>
      </c>
      <c r="W451" s="36"/>
      <c r="X451" s="36"/>
      <c r="Y451" s="36"/>
      <c r="Z451" s="43"/>
    </row>
    <row r="452">
      <c r="A452" s="39" t="s">
        <v>2034</v>
      </c>
      <c r="B452" s="33" t="s">
        <v>2035</v>
      </c>
      <c r="C452" s="39" t="s">
        <v>2036</v>
      </c>
      <c r="D452" s="39" t="s">
        <v>2027</v>
      </c>
      <c r="E452" s="39"/>
      <c r="F452" s="39" t="s">
        <v>33</v>
      </c>
      <c r="G452" s="39" t="s">
        <v>35</v>
      </c>
      <c r="H452" s="40"/>
      <c r="I452" s="39" t="s">
        <v>2037</v>
      </c>
      <c r="J452" s="39" t="s">
        <v>2038</v>
      </c>
      <c r="K452" s="39" t="s">
        <v>39</v>
      </c>
      <c r="L452" s="41" t="s">
        <v>2039</v>
      </c>
      <c r="M452" s="40"/>
      <c r="N452" s="40"/>
      <c r="O452" s="40"/>
      <c r="P452" s="40"/>
      <c r="Q452" s="40"/>
      <c r="R452" s="40"/>
      <c r="S452" s="40"/>
      <c r="T452" s="40"/>
      <c r="U452" s="40"/>
      <c r="V452" s="40"/>
      <c r="W452" s="40"/>
      <c r="X452" s="40"/>
      <c r="Y452" s="40"/>
      <c r="Z452" s="42"/>
    </row>
    <row r="453">
      <c r="A453" s="36" t="s">
        <v>2040</v>
      </c>
      <c r="B453" s="33" t="s">
        <v>2041</v>
      </c>
      <c r="C453" s="36" t="s">
        <v>2036</v>
      </c>
      <c r="D453" s="36" t="s">
        <v>2027</v>
      </c>
      <c r="E453" s="36"/>
      <c r="F453" s="36" t="s">
        <v>33</v>
      </c>
      <c r="G453" s="36"/>
      <c r="H453" s="36"/>
      <c r="I453" s="32" t="s">
        <v>2042</v>
      </c>
      <c r="J453" s="36"/>
      <c r="K453" s="34" t="s">
        <v>41</v>
      </c>
      <c r="L453" s="35" t="s">
        <v>2043</v>
      </c>
      <c r="M453" s="36"/>
      <c r="N453" s="36"/>
      <c r="O453" s="36"/>
      <c r="P453" s="36"/>
      <c r="Q453" s="36"/>
      <c r="R453" s="36"/>
      <c r="S453" s="36"/>
      <c r="T453" s="36"/>
      <c r="U453" s="36"/>
      <c r="V453" s="36"/>
      <c r="W453" s="36"/>
      <c r="X453" s="36"/>
      <c r="Y453" s="36"/>
      <c r="Z453" s="43"/>
    </row>
    <row r="454">
      <c r="A454" s="36" t="s">
        <v>2044</v>
      </c>
      <c r="B454" s="33" t="s">
        <v>2045</v>
      </c>
      <c r="C454" s="36" t="s">
        <v>2026</v>
      </c>
      <c r="D454" s="36" t="s">
        <v>2027</v>
      </c>
      <c r="E454" s="36"/>
      <c r="F454" s="36"/>
      <c r="G454" s="36"/>
      <c r="H454" s="36"/>
      <c r="I454" s="36"/>
      <c r="J454" s="36"/>
      <c r="K454" s="35"/>
      <c r="L454" s="35"/>
      <c r="M454" s="36"/>
      <c r="N454" s="36"/>
      <c r="O454" s="36"/>
      <c r="P454" s="36"/>
      <c r="Q454" s="36"/>
      <c r="R454" s="36"/>
      <c r="S454" s="36"/>
      <c r="T454" s="36"/>
      <c r="U454" s="36"/>
      <c r="V454" s="36"/>
      <c r="W454" s="36"/>
      <c r="X454" s="36"/>
      <c r="Y454" s="36"/>
      <c r="Z454" s="43"/>
    </row>
    <row r="455">
      <c r="A455" s="39" t="s">
        <v>2046</v>
      </c>
      <c r="B455" s="33" t="s">
        <v>2047</v>
      </c>
      <c r="C455" s="39" t="s">
        <v>2026</v>
      </c>
      <c r="D455" s="39" t="s">
        <v>2027</v>
      </c>
      <c r="E455" s="40"/>
      <c r="F455" s="40"/>
      <c r="G455" s="39" t="s">
        <v>35</v>
      </c>
      <c r="H455" s="36"/>
      <c r="I455" s="36"/>
      <c r="J455" s="36"/>
      <c r="K455" s="35"/>
      <c r="L455" s="35"/>
      <c r="M455" s="36"/>
      <c r="N455" s="36"/>
      <c r="O455" s="36"/>
      <c r="P455" s="36"/>
      <c r="Q455" s="36"/>
      <c r="R455" s="36"/>
      <c r="S455" s="36"/>
      <c r="T455" s="36"/>
      <c r="U455" s="36"/>
      <c r="V455" s="36"/>
      <c r="W455" s="36"/>
      <c r="X455" s="36"/>
      <c r="Y455" s="36"/>
      <c r="Z455" s="43"/>
    </row>
    <row r="456">
      <c r="A456" s="39" t="s">
        <v>2048</v>
      </c>
      <c r="B456" s="33" t="s">
        <v>2049</v>
      </c>
      <c r="C456" s="39" t="s">
        <v>2026</v>
      </c>
      <c r="D456" s="39" t="s">
        <v>2027</v>
      </c>
      <c r="E456" s="39"/>
      <c r="F456" s="39" t="s">
        <v>33</v>
      </c>
      <c r="G456" s="40"/>
      <c r="H456" s="36"/>
      <c r="I456" s="36"/>
      <c r="J456" s="36"/>
      <c r="K456" s="35"/>
      <c r="L456" s="35"/>
      <c r="M456" s="36"/>
      <c r="N456" s="36"/>
      <c r="O456" s="36"/>
      <c r="P456" s="36"/>
      <c r="Q456" s="36"/>
      <c r="R456" s="36"/>
      <c r="S456" s="36"/>
      <c r="T456" s="36"/>
      <c r="U456" s="36"/>
      <c r="V456" s="36"/>
      <c r="W456" s="36"/>
      <c r="X456" s="36"/>
      <c r="Y456" s="36"/>
      <c r="Z456" s="43"/>
    </row>
    <row r="457">
      <c r="A457" s="36" t="s">
        <v>2050</v>
      </c>
      <c r="B457" s="33" t="s">
        <v>2051</v>
      </c>
      <c r="C457" s="36" t="s">
        <v>2036</v>
      </c>
      <c r="D457" s="36" t="s">
        <v>2027</v>
      </c>
      <c r="E457" s="32"/>
      <c r="F457" s="32" t="s">
        <v>33</v>
      </c>
      <c r="G457" s="36"/>
      <c r="H457" s="36"/>
      <c r="I457" s="36"/>
      <c r="J457" s="36"/>
      <c r="K457" s="34" t="s">
        <v>43</v>
      </c>
      <c r="L457" s="35" t="s">
        <v>2052</v>
      </c>
      <c r="M457" s="36"/>
      <c r="N457" s="36"/>
      <c r="O457" s="36"/>
      <c r="P457" s="36"/>
      <c r="Q457" s="36"/>
      <c r="R457" s="36"/>
      <c r="S457" s="36"/>
      <c r="T457" s="36"/>
      <c r="U457" s="36"/>
      <c r="V457" s="36"/>
      <c r="W457" s="36"/>
      <c r="X457" s="36"/>
      <c r="Y457" s="36"/>
      <c r="Z457" s="43"/>
    </row>
    <row r="458">
      <c r="A458" s="39" t="s">
        <v>2053</v>
      </c>
      <c r="B458" s="33" t="s">
        <v>2054</v>
      </c>
      <c r="C458" s="39" t="s">
        <v>2026</v>
      </c>
      <c r="D458" s="39" t="s">
        <v>2027</v>
      </c>
      <c r="E458" s="39"/>
      <c r="F458" s="39" t="s">
        <v>33</v>
      </c>
      <c r="G458" s="39" t="s">
        <v>35</v>
      </c>
      <c r="H458" s="36"/>
      <c r="I458" s="36"/>
      <c r="J458" s="36"/>
      <c r="K458" s="35"/>
      <c r="L458" s="35"/>
      <c r="M458" s="36"/>
      <c r="N458" s="36"/>
      <c r="O458" s="36"/>
      <c r="P458" s="36"/>
      <c r="Q458" s="36"/>
      <c r="R458" s="36"/>
      <c r="S458" s="36"/>
      <c r="T458" s="36"/>
      <c r="U458" s="36"/>
      <c r="V458" s="36"/>
      <c r="W458" s="36"/>
      <c r="X458" s="36"/>
      <c r="Y458" s="36"/>
      <c r="Z458" s="43"/>
    </row>
    <row r="459">
      <c r="A459" s="39" t="s">
        <v>2055</v>
      </c>
      <c r="B459" s="33" t="s">
        <v>2056</v>
      </c>
      <c r="C459" s="39" t="s">
        <v>2036</v>
      </c>
      <c r="D459" s="39" t="s">
        <v>2027</v>
      </c>
      <c r="E459" s="39"/>
      <c r="F459" s="39" t="s">
        <v>33</v>
      </c>
      <c r="G459" s="39" t="s">
        <v>35</v>
      </c>
      <c r="H459" s="40"/>
      <c r="I459" s="39" t="s">
        <v>2057</v>
      </c>
      <c r="J459" s="39" t="s">
        <v>2058</v>
      </c>
      <c r="K459" s="39" t="s">
        <v>2059</v>
      </c>
      <c r="L459" s="41" t="s">
        <v>2060</v>
      </c>
      <c r="M459" s="40"/>
      <c r="N459" s="40"/>
      <c r="O459" s="40"/>
      <c r="P459" s="40"/>
      <c r="Q459" s="40"/>
      <c r="R459" s="40"/>
      <c r="S459" s="40"/>
      <c r="T459" s="40"/>
      <c r="U459" s="40"/>
      <c r="V459" s="40"/>
      <c r="W459" s="40"/>
      <c r="X459" s="40"/>
      <c r="Y459" s="40"/>
      <c r="Z459" s="42"/>
    </row>
    <row r="460">
      <c r="A460" s="39" t="s">
        <v>2061</v>
      </c>
      <c r="B460" s="33" t="s">
        <v>2062</v>
      </c>
      <c r="C460" s="39" t="s">
        <v>2026</v>
      </c>
      <c r="D460" s="39" t="s">
        <v>2027</v>
      </c>
      <c r="E460" s="39"/>
      <c r="F460" s="39" t="s">
        <v>33</v>
      </c>
      <c r="G460" s="40"/>
      <c r="H460" s="36"/>
      <c r="I460" s="36"/>
      <c r="J460" s="36"/>
      <c r="K460" s="35"/>
      <c r="L460" s="35"/>
      <c r="M460" s="36"/>
      <c r="N460" s="36"/>
      <c r="O460" s="36"/>
      <c r="P460" s="36"/>
      <c r="Q460" s="36"/>
      <c r="R460" s="36"/>
      <c r="S460" s="36"/>
      <c r="T460" s="36"/>
      <c r="U460" s="36"/>
      <c r="V460" s="36"/>
      <c r="W460" s="36"/>
      <c r="X460" s="36"/>
      <c r="Y460" s="36"/>
      <c r="Z460" s="43"/>
    </row>
    <row r="461">
      <c r="A461" s="39" t="s">
        <v>2063</v>
      </c>
      <c r="B461" s="33" t="s">
        <v>2064</v>
      </c>
      <c r="C461" s="39" t="s">
        <v>2026</v>
      </c>
      <c r="D461" s="39" t="s">
        <v>2027</v>
      </c>
      <c r="E461" s="39"/>
      <c r="F461" s="39" t="s">
        <v>33</v>
      </c>
      <c r="G461" s="40"/>
      <c r="H461" s="36"/>
      <c r="I461" s="36"/>
      <c r="J461" s="36"/>
      <c r="K461" s="35"/>
      <c r="L461" s="35"/>
      <c r="M461" s="36"/>
      <c r="N461" s="36"/>
      <c r="O461" s="36"/>
      <c r="P461" s="36"/>
      <c r="Q461" s="36"/>
      <c r="R461" s="36"/>
      <c r="S461" s="36"/>
      <c r="T461" s="36"/>
      <c r="U461" s="36"/>
      <c r="V461" s="36"/>
      <c r="W461" s="36"/>
      <c r="X461" s="36"/>
      <c r="Y461" s="36"/>
      <c r="Z461" s="43"/>
    </row>
    <row r="462">
      <c r="A462" s="39" t="s">
        <v>2065</v>
      </c>
      <c r="B462" s="33" t="s">
        <v>2066</v>
      </c>
      <c r="C462" s="39" t="s">
        <v>2036</v>
      </c>
      <c r="D462" s="39" t="s">
        <v>2027</v>
      </c>
      <c r="E462" s="39"/>
      <c r="F462" s="39" t="s">
        <v>33</v>
      </c>
      <c r="G462" s="39" t="s">
        <v>35</v>
      </c>
      <c r="H462" s="40"/>
      <c r="I462" s="39" t="s">
        <v>2067</v>
      </c>
      <c r="J462" s="40"/>
      <c r="K462" s="39" t="s">
        <v>39</v>
      </c>
      <c r="L462" s="41" t="s">
        <v>2068</v>
      </c>
      <c r="M462" s="39"/>
      <c r="N462" s="39"/>
      <c r="O462" s="39"/>
      <c r="P462" s="39" t="s">
        <v>2069</v>
      </c>
      <c r="Q462" s="40"/>
      <c r="R462" s="40"/>
      <c r="S462" s="40"/>
      <c r="T462" s="39" t="s">
        <v>2070</v>
      </c>
      <c r="U462" s="40"/>
      <c r="V462" s="40"/>
      <c r="W462" s="40"/>
      <c r="X462" s="40"/>
      <c r="Y462" s="40"/>
      <c r="Z462" s="43"/>
    </row>
    <row r="463">
      <c r="A463" s="39" t="s">
        <v>2071</v>
      </c>
      <c r="B463" s="33" t="s">
        <v>2072</v>
      </c>
      <c r="C463" s="39" t="s">
        <v>2036</v>
      </c>
      <c r="D463" s="39" t="s">
        <v>2027</v>
      </c>
      <c r="E463" s="39"/>
      <c r="F463" s="39" t="s">
        <v>33</v>
      </c>
      <c r="G463" s="39" t="s">
        <v>35</v>
      </c>
      <c r="H463" s="40"/>
      <c r="I463" s="39" t="s">
        <v>447</v>
      </c>
      <c r="J463" s="39" t="s">
        <v>2073</v>
      </c>
      <c r="K463" s="39" t="s">
        <v>39</v>
      </c>
      <c r="L463" s="41"/>
      <c r="M463" s="39"/>
      <c r="N463" s="39"/>
      <c r="O463" s="39"/>
      <c r="P463" s="39" t="s">
        <v>2074</v>
      </c>
      <c r="Q463" s="40"/>
      <c r="R463" s="40"/>
      <c r="S463" s="40"/>
      <c r="T463" s="40"/>
      <c r="U463" s="40"/>
      <c r="V463" s="40"/>
      <c r="W463" s="40"/>
      <c r="X463" s="40"/>
      <c r="Y463" s="40"/>
      <c r="Z463" s="42"/>
    </row>
    <row r="464">
      <c r="A464" s="36" t="s">
        <v>2075</v>
      </c>
      <c r="B464" s="33" t="s">
        <v>2076</v>
      </c>
      <c r="C464" s="36" t="s">
        <v>2036</v>
      </c>
      <c r="D464" s="36" t="s">
        <v>2027</v>
      </c>
      <c r="E464" s="32"/>
      <c r="F464" s="32" t="s">
        <v>33</v>
      </c>
      <c r="G464" s="32" t="s">
        <v>35</v>
      </c>
      <c r="H464" s="36"/>
      <c r="I464" s="32" t="s">
        <v>2077</v>
      </c>
      <c r="J464" s="36"/>
      <c r="K464" s="54" t="s">
        <v>39</v>
      </c>
      <c r="L464" s="54" t="s">
        <v>2078</v>
      </c>
      <c r="M464" s="32"/>
      <c r="N464" s="32"/>
      <c r="O464" s="32"/>
      <c r="P464" s="32" t="s">
        <v>2079</v>
      </c>
      <c r="Q464" s="40"/>
      <c r="R464" s="32"/>
      <c r="S464" s="32"/>
      <c r="T464" s="54" t="s">
        <v>2080</v>
      </c>
      <c r="U464" s="36"/>
      <c r="V464" s="36"/>
      <c r="W464" s="36"/>
      <c r="X464" s="36"/>
      <c r="Y464" s="36"/>
      <c r="Z464" s="43"/>
    </row>
    <row r="465">
      <c r="A465" s="39" t="s">
        <v>2081</v>
      </c>
      <c r="B465" s="33" t="s">
        <v>2082</v>
      </c>
      <c r="C465" s="39" t="s">
        <v>2026</v>
      </c>
      <c r="D465" s="39" t="s">
        <v>2027</v>
      </c>
      <c r="E465" s="39"/>
      <c r="F465" s="39" t="s">
        <v>33</v>
      </c>
      <c r="G465" s="40"/>
      <c r="H465" s="36"/>
      <c r="I465" s="36"/>
      <c r="J465" s="36"/>
      <c r="K465" s="35"/>
      <c r="L465" s="35"/>
      <c r="M465" s="36"/>
      <c r="N465" s="36"/>
      <c r="O465" s="36"/>
      <c r="P465" s="36"/>
      <c r="Q465" s="36"/>
      <c r="R465" s="36"/>
      <c r="S465" s="36"/>
      <c r="T465" s="36"/>
      <c r="U465" s="36"/>
      <c r="V465" s="36"/>
      <c r="W465" s="36"/>
      <c r="X465" s="36"/>
      <c r="Y465" s="36"/>
      <c r="Z465" s="43"/>
    </row>
    <row r="466">
      <c r="A466" s="32" t="s">
        <v>2083</v>
      </c>
      <c r="B466" s="33" t="s">
        <v>2084</v>
      </c>
      <c r="C466" s="32" t="s">
        <v>2085</v>
      </c>
      <c r="D466" s="32" t="s">
        <v>2027</v>
      </c>
      <c r="E466" s="32"/>
      <c r="F466" s="32" t="s">
        <v>33</v>
      </c>
      <c r="G466" s="36"/>
      <c r="H466" s="36"/>
      <c r="I466" s="32" t="s">
        <v>92</v>
      </c>
      <c r="J466" s="36"/>
      <c r="K466" s="34" t="s">
        <v>39</v>
      </c>
      <c r="L466" s="35"/>
      <c r="M466" s="36"/>
      <c r="N466" s="36"/>
      <c r="O466" s="36"/>
      <c r="P466" s="36"/>
      <c r="Q466" s="36"/>
      <c r="R466" s="36"/>
      <c r="S466" s="36"/>
      <c r="T466" s="36"/>
      <c r="U466" s="36"/>
      <c r="V466" s="36"/>
      <c r="W466" s="36"/>
      <c r="X466" s="36"/>
      <c r="Y466" s="36"/>
      <c r="Z466" s="43"/>
    </row>
    <row r="467">
      <c r="A467" s="36" t="s">
        <v>2086</v>
      </c>
      <c r="B467" s="33" t="s">
        <v>2087</v>
      </c>
      <c r="C467" s="32" t="s">
        <v>2088</v>
      </c>
      <c r="D467" s="32" t="s">
        <v>2089</v>
      </c>
      <c r="E467" s="36"/>
      <c r="F467" s="36"/>
      <c r="G467" s="32" t="s">
        <v>35</v>
      </c>
      <c r="H467" s="36"/>
      <c r="I467" s="32" t="s">
        <v>2090</v>
      </c>
      <c r="J467" s="53" t="s">
        <v>2091</v>
      </c>
      <c r="K467" s="34" t="s">
        <v>39</v>
      </c>
      <c r="L467" s="34" t="s">
        <v>2092</v>
      </c>
      <c r="M467" s="32"/>
      <c r="N467" s="32"/>
      <c r="O467" s="32"/>
      <c r="P467" s="32" t="s">
        <v>2093</v>
      </c>
      <c r="Q467" s="32"/>
      <c r="R467" s="36"/>
      <c r="S467" s="45"/>
      <c r="T467" s="36"/>
      <c r="U467" s="36"/>
      <c r="V467" s="36"/>
      <c r="W467" s="32" t="s">
        <v>2094</v>
      </c>
      <c r="X467" s="36"/>
      <c r="Y467" s="36"/>
      <c r="Z467" s="43"/>
    </row>
    <row r="468">
      <c r="A468" s="38" t="s">
        <v>2095</v>
      </c>
      <c r="B468" s="33" t="s">
        <v>2096</v>
      </c>
      <c r="C468" s="32" t="s">
        <v>2026</v>
      </c>
      <c r="D468" s="32" t="s">
        <v>2027</v>
      </c>
      <c r="E468" s="32"/>
      <c r="F468" s="32" t="s">
        <v>33</v>
      </c>
      <c r="G468" s="32" t="s">
        <v>35</v>
      </c>
      <c r="H468" s="36"/>
      <c r="I468" s="32" t="s">
        <v>2027</v>
      </c>
      <c r="J468" s="32" t="s">
        <v>2097</v>
      </c>
      <c r="K468" s="52" t="s">
        <v>39</v>
      </c>
      <c r="L468" s="34" t="s">
        <v>2098</v>
      </c>
      <c r="M468" s="36"/>
      <c r="N468" s="36"/>
      <c r="O468" s="36"/>
      <c r="P468" s="36"/>
      <c r="Q468" s="36"/>
      <c r="R468" s="36"/>
      <c r="S468" s="36"/>
      <c r="T468" s="36"/>
      <c r="U468" s="36"/>
      <c r="V468" s="36"/>
      <c r="W468" s="36"/>
      <c r="X468" s="36"/>
      <c r="Y468" s="36"/>
      <c r="Z468" s="43"/>
    </row>
    <row r="469">
      <c r="A469" s="39" t="s">
        <v>2099</v>
      </c>
      <c r="B469" s="33" t="s">
        <v>2100</v>
      </c>
      <c r="C469" s="39" t="s">
        <v>2101</v>
      </c>
      <c r="D469" s="39" t="s">
        <v>2027</v>
      </c>
      <c r="E469" s="39"/>
      <c r="F469" s="39" t="s">
        <v>33</v>
      </c>
      <c r="G469" s="38" t="s">
        <v>35</v>
      </c>
      <c r="H469" s="40"/>
      <c r="I469" s="38" t="s">
        <v>2102</v>
      </c>
      <c r="J469" s="38" t="s">
        <v>2058</v>
      </c>
      <c r="K469" s="39" t="s">
        <v>39</v>
      </c>
      <c r="L469" s="68" t="s">
        <v>2103</v>
      </c>
      <c r="M469" s="40"/>
      <c r="N469" s="40"/>
      <c r="O469" s="40"/>
      <c r="P469" s="40"/>
      <c r="Q469" s="40"/>
      <c r="R469" s="40"/>
      <c r="S469" s="40"/>
      <c r="T469" s="40"/>
      <c r="U469" s="40"/>
      <c r="V469" s="40"/>
      <c r="W469" s="40"/>
      <c r="X469" s="40"/>
      <c r="Y469" s="40"/>
      <c r="Z469" s="42"/>
    </row>
    <row r="470">
      <c r="A470" s="38" t="s">
        <v>2104</v>
      </c>
      <c r="B470" s="33" t="s">
        <v>2105</v>
      </c>
      <c r="C470" s="32" t="s">
        <v>2036</v>
      </c>
      <c r="D470" s="32" t="s">
        <v>2027</v>
      </c>
      <c r="E470" s="32"/>
      <c r="F470" s="32" t="s">
        <v>33</v>
      </c>
      <c r="G470" s="36"/>
      <c r="H470" s="36"/>
      <c r="I470" s="32" t="s">
        <v>2106</v>
      </c>
      <c r="J470" s="39" t="s">
        <v>2107</v>
      </c>
      <c r="K470" s="34" t="s">
        <v>39</v>
      </c>
      <c r="L470" s="68" t="s">
        <v>2108</v>
      </c>
      <c r="M470" s="36"/>
      <c r="N470" s="36"/>
      <c r="O470" s="36"/>
      <c r="P470" s="36"/>
      <c r="Q470" s="36"/>
      <c r="R470" s="36"/>
      <c r="S470" s="36"/>
      <c r="T470" s="36"/>
      <c r="U470" s="36"/>
      <c r="V470" s="36"/>
      <c r="W470" s="36"/>
      <c r="X470" s="36"/>
      <c r="Y470" s="36"/>
      <c r="Z470" s="43"/>
    </row>
    <row r="471">
      <c r="A471" s="32" t="s">
        <v>2109</v>
      </c>
      <c r="B471" s="33" t="s">
        <v>2110</v>
      </c>
      <c r="C471" s="32" t="s">
        <v>2036</v>
      </c>
      <c r="D471" s="32" t="s">
        <v>2027</v>
      </c>
      <c r="E471" s="32"/>
      <c r="F471" s="32" t="s">
        <v>33</v>
      </c>
      <c r="G471" s="32" t="s">
        <v>35</v>
      </c>
      <c r="H471" s="36"/>
      <c r="I471" s="32" t="s">
        <v>2111</v>
      </c>
      <c r="J471" s="32" t="s">
        <v>2112</v>
      </c>
      <c r="K471" s="34" t="s">
        <v>39</v>
      </c>
      <c r="L471" s="46" t="s">
        <v>2113</v>
      </c>
      <c r="M471" s="36"/>
      <c r="N471" s="36"/>
      <c r="O471" s="36"/>
      <c r="P471" s="36"/>
      <c r="Q471" s="32" t="s">
        <v>2114</v>
      </c>
      <c r="R471" s="36"/>
      <c r="S471" s="36"/>
      <c r="T471" s="36"/>
      <c r="U471" s="36"/>
      <c r="V471" s="36"/>
      <c r="W471" s="36"/>
      <c r="X471" s="36"/>
      <c r="Y471" s="36"/>
      <c r="Z471" s="43"/>
    </row>
    <row r="472">
      <c r="A472" s="36" t="s">
        <v>2115</v>
      </c>
      <c r="B472" s="33" t="s">
        <v>2116</v>
      </c>
      <c r="C472" s="36" t="s">
        <v>2036</v>
      </c>
      <c r="D472" s="36" t="s">
        <v>2027</v>
      </c>
      <c r="E472" s="32"/>
      <c r="F472" s="32" t="s">
        <v>33</v>
      </c>
      <c r="G472" s="36"/>
      <c r="H472" s="36"/>
      <c r="I472" s="36"/>
      <c r="J472" s="36"/>
      <c r="K472" s="34" t="s">
        <v>39</v>
      </c>
      <c r="L472" s="34" t="s">
        <v>2117</v>
      </c>
      <c r="M472" s="36"/>
      <c r="N472" s="36"/>
      <c r="O472" s="36"/>
      <c r="P472" s="36"/>
      <c r="Q472" s="36"/>
      <c r="R472" s="36"/>
      <c r="S472" s="50" t="str">
        <f>HYPERLINK("http://www.elblogsalmon.com/emprendedores/seaya-ventures-capital-riesgo-para-startups-espanolas-en-fase-de-crecimiento?utm_source=twitterfeed&amp;utm_medium=twitter","€40m - First Fund")</f>
        <v>€40m - First Fund</v>
      </c>
      <c r="T472" s="36"/>
      <c r="U472" s="36"/>
      <c r="V472" s="36"/>
      <c r="W472" s="36"/>
      <c r="X472" s="36"/>
      <c r="Y472" s="36"/>
      <c r="Z472" s="43"/>
    </row>
    <row r="473">
      <c r="A473" s="39" t="s">
        <v>2118</v>
      </c>
      <c r="B473" s="33" t="s">
        <v>2119</v>
      </c>
      <c r="C473" s="39" t="s">
        <v>2026</v>
      </c>
      <c r="D473" s="39" t="s">
        <v>2027</v>
      </c>
      <c r="E473" s="39"/>
      <c r="F473" s="39" t="s">
        <v>33</v>
      </c>
      <c r="G473" s="40"/>
      <c r="H473" s="40"/>
      <c r="I473" s="39" t="s">
        <v>2027</v>
      </c>
      <c r="J473" s="40"/>
      <c r="K473" s="39" t="s">
        <v>39</v>
      </c>
      <c r="L473" s="41" t="s">
        <v>2120</v>
      </c>
      <c r="M473" s="40"/>
      <c r="N473" s="40"/>
      <c r="O473" s="40"/>
      <c r="P473" s="40"/>
      <c r="Q473" s="40"/>
      <c r="R473" s="40"/>
      <c r="S473" s="40"/>
      <c r="T473" s="40"/>
      <c r="U473" s="40"/>
      <c r="V473" s="40"/>
      <c r="W473" s="40"/>
      <c r="X473" s="40"/>
      <c r="Y473" s="40"/>
      <c r="Z473" s="42"/>
    </row>
    <row r="474">
      <c r="A474" s="39" t="s">
        <v>2121</v>
      </c>
      <c r="B474" s="81"/>
      <c r="C474" s="39" t="s">
        <v>2026</v>
      </c>
      <c r="D474" s="39" t="s">
        <v>2027</v>
      </c>
      <c r="E474" s="39"/>
      <c r="F474" s="39" t="s">
        <v>33</v>
      </c>
      <c r="G474" s="40"/>
      <c r="H474" s="36"/>
      <c r="I474" s="36"/>
      <c r="J474" s="36"/>
      <c r="K474" s="35"/>
      <c r="L474" s="35"/>
      <c r="M474" s="36"/>
      <c r="N474" s="36"/>
      <c r="O474" s="36"/>
      <c r="P474" s="36"/>
      <c r="Q474" s="36"/>
      <c r="R474" s="36"/>
      <c r="S474" s="36"/>
      <c r="T474" s="36"/>
      <c r="U474" s="36"/>
      <c r="V474" s="36"/>
      <c r="W474" s="36"/>
      <c r="X474" s="36"/>
      <c r="Y474" s="36"/>
      <c r="Z474" s="43"/>
    </row>
    <row r="475">
      <c r="A475" s="52" t="s">
        <v>2122</v>
      </c>
      <c r="B475" s="33" t="s">
        <v>2123</v>
      </c>
      <c r="C475" s="52" t="s">
        <v>2036</v>
      </c>
      <c r="D475" s="38" t="s">
        <v>2027</v>
      </c>
      <c r="E475" s="40"/>
      <c r="F475" s="40"/>
      <c r="G475" s="38" t="s">
        <v>35</v>
      </c>
      <c r="H475" s="38" t="s">
        <v>37</v>
      </c>
      <c r="I475" s="38" t="s">
        <v>2027</v>
      </c>
      <c r="J475" s="52" t="s">
        <v>2124</v>
      </c>
      <c r="K475" s="38" t="s">
        <v>39</v>
      </c>
      <c r="L475" s="68" t="s">
        <v>2125</v>
      </c>
      <c r="M475" s="80"/>
      <c r="N475" s="80"/>
      <c r="O475" s="80"/>
      <c r="P475" s="80" t="s">
        <v>724</v>
      </c>
      <c r="Q475" s="36"/>
      <c r="R475" s="36"/>
      <c r="S475" s="36"/>
      <c r="T475" s="36"/>
      <c r="U475" s="36"/>
      <c r="V475" s="36"/>
      <c r="W475" s="36"/>
      <c r="X475" s="36"/>
      <c r="Y475" s="36"/>
      <c r="Z475" s="43"/>
    </row>
    <row r="476">
      <c r="A476" s="39" t="s">
        <v>2126</v>
      </c>
      <c r="B476" s="33" t="s">
        <v>2127</v>
      </c>
      <c r="C476" s="39" t="s">
        <v>2026</v>
      </c>
      <c r="D476" s="39" t="s">
        <v>2027</v>
      </c>
      <c r="E476" s="39"/>
      <c r="F476" s="39" t="s">
        <v>33</v>
      </c>
      <c r="G476" s="40"/>
      <c r="H476" s="36"/>
      <c r="I476" s="36"/>
      <c r="J476" s="36"/>
      <c r="K476" s="35"/>
      <c r="L476" s="35"/>
      <c r="M476" s="36"/>
      <c r="N476" s="36"/>
      <c r="O476" s="36"/>
      <c r="P476" s="36"/>
      <c r="Q476" s="36"/>
      <c r="R476" s="36"/>
      <c r="S476" s="36"/>
      <c r="T476" s="36"/>
      <c r="U476" s="36"/>
      <c r="V476" s="36"/>
      <c r="W476" s="36"/>
      <c r="X476" s="36"/>
      <c r="Y476" s="36"/>
      <c r="Z476" s="43"/>
    </row>
    <row r="477">
      <c r="A477" s="39" t="s">
        <v>2128</v>
      </c>
      <c r="B477" s="33" t="s">
        <v>2129</v>
      </c>
      <c r="C477" s="39" t="s">
        <v>2026</v>
      </c>
      <c r="D477" s="39" t="s">
        <v>2027</v>
      </c>
      <c r="E477" s="39"/>
      <c r="F477" s="39" t="s">
        <v>33</v>
      </c>
      <c r="G477" s="36"/>
      <c r="H477" s="36"/>
      <c r="I477" s="36"/>
      <c r="J477" s="36"/>
      <c r="K477" s="35"/>
      <c r="L477" s="35"/>
      <c r="M477" s="36"/>
      <c r="N477" s="36"/>
      <c r="O477" s="36"/>
      <c r="P477" s="36"/>
      <c r="Q477" s="36"/>
      <c r="R477" s="36"/>
      <c r="S477" s="36"/>
      <c r="T477" s="36"/>
      <c r="U477" s="36"/>
      <c r="V477" s="36"/>
      <c r="W477" s="36"/>
      <c r="X477" s="36"/>
      <c r="Y477" s="36"/>
      <c r="Z477" s="43"/>
    </row>
    <row r="478">
      <c r="A478" s="39" t="s">
        <v>2130</v>
      </c>
      <c r="B478" s="33" t="s">
        <v>2131</v>
      </c>
      <c r="C478" s="39" t="s">
        <v>2026</v>
      </c>
      <c r="D478" s="39" t="s">
        <v>2027</v>
      </c>
      <c r="E478" s="39"/>
      <c r="F478" s="39" t="s">
        <v>33</v>
      </c>
      <c r="G478" s="40"/>
      <c r="H478" s="36"/>
      <c r="I478" s="36"/>
      <c r="J478" s="36"/>
      <c r="K478" s="35"/>
      <c r="L478" s="35"/>
      <c r="M478" s="36"/>
      <c r="N478" s="36"/>
      <c r="O478" s="36"/>
      <c r="P478" s="36"/>
      <c r="Q478" s="36"/>
      <c r="R478" s="36"/>
      <c r="S478" s="36"/>
      <c r="T478" s="36"/>
      <c r="U478" s="36"/>
      <c r="V478" s="36"/>
      <c r="W478" s="36"/>
      <c r="X478" s="36"/>
      <c r="Y478" s="36"/>
      <c r="Z478" s="43"/>
    </row>
    <row r="479">
      <c r="A479" s="32" t="s">
        <v>2132</v>
      </c>
      <c r="B479" s="33" t="s">
        <v>2133</v>
      </c>
      <c r="C479" s="32" t="s">
        <v>2026</v>
      </c>
      <c r="D479" s="32" t="s">
        <v>2027</v>
      </c>
      <c r="E479" s="32"/>
      <c r="F479" s="32" t="s">
        <v>33</v>
      </c>
      <c r="G479" s="32" t="s">
        <v>35</v>
      </c>
      <c r="H479" s="32" t="s">
        <v>37</v>
      </c>
      <c r="I479" s="32" t="s">
        <v>92</v>
      </c>
      <c r="J479" s="32" t="s">
        <v>2134</v>
      </c>
      <c r="K479" s="34" t="s">
        <v>39</v>
      </c>
      <c r="L479" s="41" t="s">
        <v>2135</v>
      </c>
      <c r="M479" s="36"/>
      <c r="N479" s="36"/>
      <c r="O479" s="36"/>
      <c r="P479" s="36"/>
      <c r="Q479" s="36"/>
      <c r="R479" s="36"/>
      <c r="S479" s="36"/>
      <c r="T479" s="36"/>
      <c r="U479" s="36"/>
      <c r="V479" s="36"/>
      <c r="W479" s="36"/>
      <c r="X479" s="36"/>
      <c r="Y479" s="36"/>
      <c r="Z479" s="43"/>
    </row>
    <row r="480">
      <c r="A480" s="53" t="s">
        <v>2136</v>
      </c>
      <c r="B480" s="33" t="s">
        <v>2137</v>
      </c>
      <c r="C480" s="46" t="s">
        <v>2138</v>
      </c>
      <c r="D480" s="46" t="s">
        <v>2139</v>
      </c>
      <c r="E480" s="32"/>
      <c r="F480" s="32"/>
      <c r="G480" s="32" t="s">
        <v>35</v>
      </c>
      <c r="H480" s="32" t="s">
        <v>37</v>
      </c>
      <c r="I480" s="35"/>
      <c r="J480" s="35"/>
      <c r="K480" s="34" t="s">
        <v>2140</v>
      </c>
      <c r="L480" s="34" t="s">
        <v>2141</v>
      </c>
      <c r="M480" s="35"/>
      <c r="N480" s="35"/>
      <c r="O480" s="35"/>
      <c r="P480" s="35"/>
      <c r="Q480" s="34" t="s">
        <v>2142</v>
      </c>
      <c r="R480" s="34" t="s">
        <v>2143</v>
      </c>
      <c r="S480" s="34" t="s">
        <v>2144</v>
      </c>
      <c r="T480" s="40"/>
      <c r="U480" s="35"/>
      <c r="V480" s="35"/>
      <c r="W480" s="35"/>
      <c r="X480" s="35"/>
      <c r="Y480" s="36"/>
      <c r="Z480" s="37"/>
    </row>
    <row r="481">
      <c r="A481" s="32" t="s">
        <v>2145</v>
      </c>
      <c r="B481" s="33" t="s">
        <v>2146</v>
      </c>
      <c r="C481" s="32" t="s">
        <v>2147</v>
      </c>
      <c r="D481" s="32" t="s">
        <v>2148</v>
      </c>
      <c r="E481" s="32"/>
      <c r="F481" s="32" t="s">
        <v>33</v>
      </c>
      <c r="G481" s="32" t="s">
        <v>35</v>
      </c>
      <c r="H481" s="36"/>
      <c r="I481" s="32" t="s">
        <v>2149</v>
      </c>
      <c r="J481" s="36"/>
      <c r="K481" s="34" t="s">
        <v>39</v>
      </c>
      <c r="L481" s="34" t="s">
        <v>2150</v>
      </c>
      <c r="M481" s="36"/>
      <c r="N481" s="36"/>
      <c r="O481" s="36"/>
      <c r="P481" s="36"/>
      <c r="Q481" s="36"/>
      <c r="R481" s="36"/>
      <c r="S481" s="67" t="str">
        <f>HYPERLINK("http://www.unquote.com/southern-europe/official-record/2302947/inveready-launches-second-fund","€15m - Inveready Fund II")</f>
        <v>€15m - Inveready Fund II</v>
      </c>
      <c r="T481" s="36"/>
      <c r="U481" s="36"/>
      <c r="V481" s="36"/>
      <c r="W481" s="36"/>
      <c r="X481" s="36"/>
      <c r="Y481" s="36"/>
      <c r="Z481" s="43"/>
    </row>
    <row r="482">
      <c r="A482" s="36" t="s">
        <v>2151</v>
      </c>
      <c r="B482" s="33" t="s">
        <v>2152</v>
      </c>
      <c r="C482" s="32" t="s">
        <v>2153</v>
      </c>
      <c r="D482" s="32" t="s">
        <v>2154</v>
      </c>
      <c r="E482" s="36"/>
      <c r="F482" s="36"/>
      <c r="G482" s="36"/>
      <c r="H482" s="32" t="s">
        <v>37</v>
      </c>
      <c r="I482" s="32" t="s">
        <v>2155</v>
      </c>
      <c r="J482" s="36"/>
      <c r="K482" s="32" t="s">
        <v>253</v>
      </c>
      <c r="L482" s="32" t="s">
        <v>2156</v>
      </c>
      <c r="M482" s="36"/>
      <c r="N482" s="36"/>
      <c r="O482" s="36"/>
      <c r="P482" s="36"/>
      <c r="Q482" s="36"/>
      <c r="R482" s="36"/>
      <c r="S482" s="36"/>
      <c r="T482" s="36"/>
      <c r="U482" s="36"/>
      <c r="V482" s="36"/>
      <c r="W482" s="36"/>
      <c r="X482" s="36"/>
      <c r="Y482" s="36"/>
      <c r="Z482" s="43"/>
    </row>
    <row r="483">
      <c r="A483" s="32" t="s">
        <v>2157</v>
      </c>
      <c r="B483" s="33" t="s">
        <v>2158</v>
      </c>
      <c r="C483" s="32" t="s">
        <v>2153</v>
      </c>
      <c r="D483" s="32" t="s">
        <v>2154</v>
      </c>
      <c r="E483" s="32"/>
      <c r="F483" s="32" t="s">
        <v>33</v>
      </c>
      <c r="G483" s="36"/>
      <c r="H483" s="36"/>
      <c r="I483" s="32" t="s">
        <v>2159</v>
      </c>
      <c r="J483" s="36"/>
      <c r="K483" s="34" t="s">
        <v>39</v>
      </c>
      <c r="L483" s="34" t="s">
        <v>2160</v>
      </c>
      <c r="M483" s="36"/>
      <c r="N483" s="36"/>
      <c r="O483" s="36"/>
      <c r="P483" s="36"/>
      <c r="Q483" s="36"/>
      <c r="R483" s="36"/>
      <c r="S483" s="36"/>
      <c r="T483" s="36"/>
      <c r="U483" s="36"/>
      <c r="V483" s="36"/>
      <c r="W483" s="36"/>
      <c r="X483" s="36"/>
      <c r="Y483" s="36"/>
      <c r="Z483" s="43"/>
    </row>
    <row r="484">
      <c r="A484" s="36" t="s">
        <v>2161</v>
      </c>
      <c r="B484" s="33" t="s">
        <v>2162</v>
      </c>
      <c r="C484" s="32" t="s">
        <v>2153</v>
      </c>
      <c r="D484" s="32" t="s">
        <v>2154</v>
      </c>
      <c r="E484" s="36"/>
      <c r="F484" s="36" t="s">
        <v>33</v>
      </c>
      <c r="G484" s="32" t="s">
        <v>35</v>
      </c>
      <c r="H484" s="36"/>
      <c r="I484" s="32" t="s">
        <v>2163</v>
      </c>
      <c r="J484" s="36"/>
      <c r="K484" s="32" t="s">
        <v>41</v>
      </c>
      <c r="L484" s="36" t="s">
        <v>2164</v>
      </c>
      <c r="M484" s="36"/>
      <c r="N484" s="36"/>
      <c r="O484" s="36"/>
      <c r="P484" s="36"/>
      <c r="Q484" s="36"/>
      <c r="R484" s="36"/>
      <c r="S484" s="36"/>
      <c r="T484" s="36"/>
      <c r="U484" s="36"/>
      <c r="V484" s="36"/>
      <c r="W484" s="36"/>
      <c r="X484" s="36"/>
      <c r="Y484" s="36"/>
      <c r="Z484" s="43"/>
    </row>
    <row r="485">
      <c r="A485" s="39" t="s">
        <v>2165</v>
      </c>
      <c r="B485" s="33" t="s">
        <v>2166</v>
      </c>
      <c r="C485" s="39" t="s">
        <v>2153</v>
      </c>
      <c r="D485" s="39" t="s">
        <v>2154</v>
      </c>
      <c r="E485" s="39"/>
      <c r="F485" s="39" t="s">
        <v>33</v>
      </c>
      <c r="G485" s="39" t="s">
        <v>35</v>
      </c>
      <c r="H485" s="40"/>
      <c r="I485" s="39" t="s">
        <v>2167</v>
      </c>
      <c r="J485" s="41" t="s">
        <v>2168</v>
      </c>
      <c r="K485" s="39" t="s">
        <v>43</v>
      </c>
      <c r="L485" s="41" t="s">
        <v>2169</v>
      </c>
      <c r="M485" s="40"/>
      <c r="N485" s="40"/>
      <c r="O485" s="40"/>
      <c r="P485" s="40"/>
      <c r="Q485" s="40"/>
      <c r="R485" s="40"/>
      <c r="S485" s="40"/>
      <c r="T485" s="40"/>
      <c r="U485" s="40"/>
      <c r="V485" s="40"/>
      <c r="W485" s="40"/>
      <c r="X485" s="40"/>
      <c r="Y485" s="40"/>
      <c r="Z485" s="42"/>
    </row>
    <row r="486">
      <c r="A486" s="32" t="s">
        <v>2170</v>
      </c>
      <c r="B486" s="33" t="s">
        <v>2171</v>
      </c>
      <c r="C486" s="41" t="s">
        <v>2172</v>
      </c>
      <c r="D486" s="41" t="s">
        <v>2154</v>
      </c>
      <c r="E486" s="36"/>
      <c r="F486" s="36" t="s">
        <v>33</v>
      </c>
      <c r="G486" s="32" t="s">
        <v>35</v>
      </c>
      <c r="H486" s="36"/>
      <c r="I486" s="32" t="s">
        <v>2173</v>
      </c>
      <c r="J486" s="36"/>
      <c r="K486" s="36"/>
      <c r="L486" s="32" t="s">
        <v>2174</v>
      </c>
      <c r="M486" s="36"/>
      <c r="N486" s="36"/>
      <c r="O486" s="36"/>
      <c r="P486" s="36"/>
      <c r="Q486" s="36"/>
      <c r="R486" s="36"/>
      <c r="S486" s="36"/>
      <c r="T486" s="36"/>
      <c r="U486" s="36"/>
      <c r="V486" s="36"/>
      <c r="W486" s="36"/>
      <c r="X486" s="36"/>
      <c r="Y486" s="36"/>
      <c r="Z486" s="43"/>
    </row>
    <row r="487">
      <c r="A487" s="36" t="s">
        <v>2175</v>
      </c>
      <c r="B487" s="33" t="s">
        <v>2176</v>
      </c>
      <c r="C487" s="32" t="s">
        <v>2177</v>
      </c>
      <c r="D487" s="82" t="s">
        <v>2154</v>
      </c>
      <c r="E487" s="36"/>
      <c r="F487" s="36"/>
      <c r="G487" s="36"/>
      <c r="H487" s="36"/>
      <c r="I487" s="36"/>
      <c r="J487" s="36"/>
      <c r="K487" s="36"/>
      <c r="L487" s="36" t="s">
        <v>2178</v>
      </c>
      <c r="M487" s="36"/>
      <c r="N487" s="36"/>
      <c r="O487" s="36"/>
      <c r="P487" s="36"/>
      <c r="Q487" s="36"/>
      <c r="R487" s="36"/>
      <c r="S487" s="36"/>
      <c r="T487" s="36"/>
      <c r="U487" s="36"/>
      <c r="V487" s="36"/>
      <c r="W487" s="36"/>
      <c r="X487" s="36"/>
      <c r="Y487" s="36"/>
      <c r="Z487" s="43"/>
    </row>
    <row r="488">
      <c r="A488" s="40" t="s">
        <v>2179</v>
      </c>
      <c r="B488" s="33" t="s">
        <v>2180</v>
      </c>
      <c r="C488" s="91" t="s">
        <v>2153</v>
      </c>
      <c r="D488" s="88" t="s">
        <v>2154</v>
      </c>
      <c r="E488" s="40"/>
      <c r="F488" s="40" t="s">
        <v>33</v>
      </c>
      <c r="G488" s="40" t="s">
        <v>35</v>
      </c>
      <c r="H488" s="40"/>
      <c r="I488" s="40"/>
      <c r="J488" s="40"/>
      <c r="K488" s="40" t="s">
        <v>39</v>
      </c>
      <c r="L488" s="45" t="s">
        <v>2181</v>
      </c>
      <c r="M488" s="36"/>
      <c r="N488" s="36"/>
      <c r="O488" s="36"/>
      <c r="P488" s="36"/>
      <c r="Q488" s="36"/>
      <c r="R488" s="36"/>
      <c r="S488" s="36"/>
      <c r="T488" s="36"/>
      <c r="U488" s="36"/>
      <c r="V488" s="36"/>
      <c r="W488" s="36"/>
      <c r="X488" s="36"/>
      <c r="Y488" s="36"/>
      <c r="Z488" s="43"/>
    </row>
    <row r="489">
      <c r="A489" s="41" t="s">
        <v>2182</v>
      </c>
      <c r="B489" s="33" t="s">
        <v>2183</v>
      </c>
      <c r="C489" s="41" t="s">
        <v>2153</v>
      </c>
      <c r="D489" s="41" t="s">
        <v>2154</v>
      </c>
      <c r="E489" s="41"/>
      <c r="F489" s="41" t="s">
        <v>33</v>
      </c>
      <c r="G489" s="41" t="s">
        <v>35</v>
      </c>
      <c r="H489" s="45"/>
      <c r="I489" s="41" t="s">
        <v>2184</v>
      </c>
      <c r="J489" s="41" t="s">
        <v>2185</v>
      </c>
      <c r="K489" s="41" t="s">
        <v>43</v>
      </c>
      <c r="L489" s="41" t="s">
        <v>2186</v>
      </c>
      <c r="M489" s="45"/>
      <c r="N489" s="45"/>
      <c r="O489" s="45"/>
      <c r="P489" s="45"/>
      <c r="Q489" s="45"/>
      <c r="R489" s="45"/>
      <c r="S489" s="45"/>
      <c r="T489" s="45"/>
      <c r="U489" s="45"/>
      <c r="V489" s="45"/>
      <c r="W489" s="45"/>
      <c r="X489" s="45"/>
      <c r="Y489" s="45"/>
      <c r="Z489" s="48"/>
    </row>
    <row r="490">
      <c r="A490" s="36" t="s">
        <v>2187</v>
      </c>
      <c r="B490" s="33" t="s">
        <v>2188</v>
      </c>
      <c r="C490" s="41" t="s">
        <v>2189</v>
      </c>
      <c r="D490" s="41" t="s">
        <v>2154</v>
      </c>
      <c r="E490" s="36"/>
      <c r="F490" s="36"/>
      <c r="G490" s="36"/>
      <c r="H490" s="36"/>
      <c r="I490" s="36"/>
      <c r="J490" s="36"/>
      <c r="K490" s="36"/>
      <c r="L490" s="36" t="s">
        <v>2190</v>
      </c>
      <c r="M490" s="36"/>
      <c r="N490" s="36"/>
      <c r="O490" s="36"/>
      <c r="P490" s="36"/>
      <c r="Q490" s="36"/>
      <c r="R490" s="36"/>
      <c r="S490" s="36"/>
      <c r="T490" s="36"/>
      <c r="U490" s="36"/>
      <c r="V490" s="36"/>
      <c r="W490" s="36"/>
      <c r="X490" s="36"/>
      <c r="Y490" s="36"/>
      <c r="Z490" s="43"/>
    </row>
    <row r="491">
      <c r="A491" s="36" t="s">
        <v>2191</v>
      </c>
      <c r="B491" s="33" t="s">
        <v>2192</v>
      </c>
      <c r="C491" s="41" t="s">
        <v>2153</v>
      </c>
      <c r="D491" s="41" t="s">
        <v>2154</v>
      </c>
      <c r="E491" s="36"/>
      <c r="F491" s="36"/>
      <c r="G491" s="36"/>
      <c r="H491" s="36"/>
      <c r="I491" s="36"/>
      <c r="J491" s="36"/>
      <c r="K491" s="36"/>
      <c r="L491" s="36" t="s">
        <v>2193</v>
      </c>
      <c r="M491" s="36"/>
      <c r="N491" s="36"/>
      <c r="O491" s="36"/>
      <c r="P491" s="36"/>
      <c r="Q491" s="36"/>
      <c r="R491" s="36"/>
      <c r="S491" s="36"/>
      <c r="T491" s="36"/>
      <c r="U491" s="36"/>
      <c r="V491" s="36"/>
      <c r="W491" s="36"/>
      <c r="X491" s="36"/>
      <c r="Y491" s="36"/>
      <c r="Z491" s="43"/>
    </row>
    <row r="492">
      <c r="A492" s="32" t="s">
        <v>2194</v>
      </c>
      <c r="B492" s="33" t="s">
        <v>2195</v>
      </c>
      <c r="C492" s="32" t="s">
        <v>2153</v>
      </c>
      <c r="D492" s="34" t="s">
        <v>2154</v>
      </c>
      <c r="E492" s="32"/>
      <c r="F492" s="32" t="s">
        <v>33</v>
      </c>
      <c r="G492" s="34" t="s">
        <v>35</v>
      </c>
      <c r="H492" s="35"/>
      <c r="I492" s="35"/>
      <c r="J492" s="35"/>
      <c r="K492" s="34" t="s">
        <v>41</v>
      </c>
      <c r="L492" s="34" t="s">
        <v>2196</v>
      </c>
      <c r="M492" s="35"/>
      <c r="N492" s="35"/>
      <c r="O492" s="35"/>
      <c r="P492" s="35"/>
      <c r="Q492" s="35"/>
      <c r="R492" s="35"/>
      <c r="S492" s="35"/>
      <c r="T492" s="35"/>
      <c r="U492" s="35"/>
      <c r="V492" s="35"/>
      <c r="W492" s="35"/>
      <c r="X492" s="35"/>
      <c r="Y492" s="36"/>
      <c r="Z492" s="37"/>
    </row>
    <row r="493">
      <c r="A493" s="36" t="s">
        <v>2197</v>
      </c>
      <c r="B493" s="33" t="s">
        <v>2198</v>
      </c>
      <c r="C493" s="41" t="s">
        <v>2153</v>
      </c>
      <c r="D493" s="41" t="s">
        <v>2154</v>
      </c>
      <c r="E493" s="36"/>
      <c r="F493" s="36"/>
      <c r="G493" s="36"/>
      <c r="H493" s="36"/>
      <c r="I493" s="36"/>
      <c r="J493" s="36"/>
      <c r="K493" s="36"/>
      <c r="L493" s="36" t="s">
        <v>2199</v>
      </c>
      <c r="M493" s="36"/>
      <c r="N493" s="36"/>
      <c r="O493" s="36"/>
      <c r="P493" s="36"/>
      <c r="Q493" s="36"/>
      <c r="R493" s="36"/>
      <c r="S493" s="36"/>
      <c r="T493" s="36"/>
      <c r="U493" s="36"/>
      <c r="V493" s="36"/>
      <c r="W493" s="36"/>
      <c r="X493" s="36"/>
      <c r="Y493" s="36"/>
      <c r="Z493" s="43"/>
    </row>
    <row r="494">
      <c r="A494" s="38" t="s">
        <v>2200</v>
      </c>
      <c r="B494" s="33" t="s">
        <v>2201</v>
      </c>
      <c r="C494" s="38" t="s">
        <v>2153</v>
      </c>
      <c r="D494" s="38" t="s">
        <v>2154</v>
      </c>
      <c r="E494" s="40"/>
      <c r="F494" s="40"/>
      <c r="G494" s="38" t="s">
        <v>35</v>
      </c>
      <c r="H494" s="38" t="s">
        <v>37</v>
      </c>
      <c r="I494" s="38" t="s">
        <v>92</v>
      </c>
      <c r="J494" s="40"/>
      <c r="K494" s="38" t="s">
        <v>39</v>
      </c>
      <c r="L494" s="45"/>
      <c r="M494" s="40"/>
      <c r="N494" s="40"/>
      <c r="O494" s="40"/>
      <c r="P494" s="40"/>
      <c r="Q494" s="40"/>
      <c r="R494" s="40"/>
      <c r="S494" s="40"/>
      <c r="T494" s="40"/>
      <c r="U494" s="40"/>
      <c r="V494" s="40"/>
      <c r="W494" s="40"/>
      <c r="X494" s="40"/>
      <c r="Y494" s="40"/>
      <c r="Z494" s="42"/>
    </row>
    <row r="495">
      <c r="A495" s="36" t="s">
        <v>2202</v>
      </c>
      <c r="B495" s="33" t="s">
        <v>2203</v>
      </c>
      <c r="C495" s="41" t="s">
        <v>2153</v>
      </c>
      <c r="D495" s="41" t="s">
        <v>2154</v>
      </c>
      <c r="E495" s="36"/>
      <c r="F495" s="36"/>
      <c r="G495" s="36"/>
      <c r="H495" s="36"/>
      <c r="I495" s="36"/>
      <c r="J495" s="36"/>
      <c r="K495" s="36"/>
      <c r="L495" s="36" t="s">
        <v>2204</v>
      </c>
      <c r="M495" s="36"/>
      <c r="N495" s="36"/>
      <c r="O495" s="36"/>
      <c r="P495" s="36"/>
      <c r="Q495" s="36"/>
      <c r="R495" s="36"/>
      <c r="S495" s="36"/>
      <c r="T495" s="36"/>
      <c r="U495" s="36"/>
      <c r="V495" s="36"/>
      <c r="W495" s="36"/>
      <c r="X495" s="36"/>
      <c r="Y495" s="36"/>
      <c r="Z495" s="43"/>
    </row>
    <row r="496">
      <c r="A496" s="36" t="s">
        <v>2205</v>
      </c>
      <c r="B496" s="33" t="s">
        <v>2206</v>
      </c>
      <c r="C496" s="41" t="s">
        <v>2153</v>
      </c>
      <c r="D496" s="41" t="s">
        <v>2154</v>
      </c>
      <c r="E496" s="32"/>
      <c r="F496" s="32" t="s">
        <v>33</v>
      </c>
      <c r="G496" s="36"/>
      <c r="H496" s="36"/>
      <c r="I496" s="32" t="s">
        <v>2207</v>
      </c>
      <c r="J496" s="32" t="s">
        <v>2208</v>
      </c>
      <c r="K496" s="32" t="s">
        <v>253</v>
      </c>
      <c r="L496" s="32" t="s">
        <v>2209</v>
      </c>
      <c r="M496" s="36"/>
      <c r="N496" s="36"/>
      <c r="O496" s="36"/>
      <c r="P496" s="36"/>
      <c r="Q496" s="36"/>
      <c r="R496" s="36"/>
      <c r="S496" s="36"/>
      <c r="T496" s="36"/>
      <c r="U496" s="36"/>
      <c r="V496" s="36"/>
      <c r="W496" s="36"/>
      <c r="X496" s="36"/>
      <c r="Y496" s="36"/>
      <c r="Z496" s="43"/>
    </row>
    <row r="497">
      <c r="A497" s="36" t="s">
        <v>2210</v>
      </c>
      <c r="B497" s="33" t="s">
        <v>2211</v>
      </c>
      <c r="C497" s="41" t="s">
        <v>2212</v>
      </c>
      <c r="D497" s="41" t="s">
        <v>2154</v>
      </c>
      <c r="E497" s="36"/>
      <c r="F497" s="36"/>
      <c r="G497" s="36"/>
      <c r="H497" s="36"/>
      <c r="I497" s="36"/>
      <c r="J497" s="36"/>
      <c r="K497" s="36"/>
      <c r="L497" s="36" t="s">
        <v>2213</v>
      </c>
      <c r="M497" s="36"/>
      <c r="N497" s="36"/>
      <c r="O497" s="36"/>
      <c r="P497" s="36"/>
      <c r="Q497" s="36"/>
      <c r="R497" s="36"/>
      <c r="S497" s="36"/>
      <c r="T497" s="36"/>
      <c r="U497" s="36"/>
      <c r="V497" s="36"/>
      <c r="W497" s="36"/>
      <c r="X497" s="36"/>
      <c r="Y497" s="36"/>
      <c r="Z497" s="43"/>
    </row>
    <row r="498">
      <c r="A498" s="32" t="s">
        <v>2214</v>
      </c>
      <c r="B498" s="33" t="s">
        <v>2215</v>
      </c>
      <c r="C498" s="32" t="s">
        <v>2153</v>
      </c>
      <c r="D498" s="32" t="s">
        <v>2154</v>
      </c>
      <c r="E498" s="32"/>
      <c r="F498" s="32" t="s">
        <v>33</v>
      </c>
      <c r="G498" s="32" t="s">
        <v>35</v>
      </c>
      <c r="H498" s="32" t="s">
        <v>37</v>
      </c>
      <c r="I498" s="41" t="s">
        <v>2207</v>
      </c>
      <c r="J498" s="32" t="s">
        <v>2216</v>
      </c>
      <c r="K498" s="34" t="s">
        <v>39</v>
      </c>
      <c r="L498" s="96" t="s">
        <v>2217</v>
      </c>
      <c r="M498" s="36"/>
      <c r="N498" s="36"/>
      <c r="O498" s="36"/>
      <c r="P498" s="36"/>
      <c r="Q498" s="36"/>
      <c r="R498" s="36"/>
      <c r="S498" s="36"/>
      <c r="T498" s="36"/>
      <c r="U498" s="36"/>
      <c r="V498" s="36"/>
      <c r="W498" s="36"/>
      <c r="X498" s="36"/>
      <c r="Y498" s="36"/>
      <c r="Z498" s="43"/>
    </row>
    <row r="499">
      <c r="A499" s="36" t="s">
        <v>2218</v>
      </c>
      <c r="B499" s="33" t="s">
        <v>2219</v>
      </c>
      <c r="C499" s="41" t="s">
        <v>2153</v>
      </c>
      <c r="D499" s="41" t="s">
        <v>2154</v>
      </c>
      <c r="E499" s="45"/>
      <c r="F499" s="45"/>
      <c r="G499" s="36"/>
      <c r="H499" s="36"/>
      <c r="I499" s="36"/>
      <c r="J499" s="36"/>
      <c r="K499" s="36"/>
      <c r="L499" s="32" t="s">
        <v>2220</v>
      </c>
      <c r="M499" s="36"/>
      <c r="N499" s="36"/>
      <c r="O499" s="36"/>
      <c r="P499" s="36"/>
      <c r="Q499" s="36"/>
      <c r="R499" s="36"/>
      <c r="S499" s="36"/>
      <c r="T499" s="36"/>
      <c r="U499" s="36"/>
      <c r="V499" s="36"/>
      <c r="W499" s="36"/>
      <c r="X499" s="36"/>
      <c r="Y499" s="36"/>
      <c r="Z499" s="43"/>
    </row>
    <row r="500">
      <c r="A500" s="76" t="s">
        <v>2221</v>
      </c>
      <c r="B500" s="33" t="s">
        <v>2222</v>
      </c>
      <c r="C500" s="34" t="s">
        <v>2153</v>
      </c>
      <c r="D500" s="34" t="s">
        <v>2154</v>
      </c>
      <c r="E500" s="34"/>
      <c r="F500" s="34"/>
      <c r="G500" s="34" t="s">
        <v>35</v>
      </c>
      <c r="H500" s="34" t="s">
        <v>37</v>
      </c>
      <c r="I500" s="35"/>
      <c r="J500" s="35"/>
      <c r="K500" s="35"/>
      <c r="L500" s="35"/>
      <c r="M500" s="35"/>
      <c r="N500" s="35"/>
      <c r="O500" s="35"/>
      <c r="P500" s="35"/>
      <c r="Q500" s="35"/>
      <c r="R500" s="35"/>
      <c r="S500" s="35"/>
      <c r="T500" s="35"/>
      <c r="U500" s="35"/>
      <c r="V500" s="35"/>
      <c r="W500" s="35"/>
      <c r="X500" s="35"/>
      <c r="Y500" s="36"/>
      <c r="Z500" s="37"/>
    </row>
    <row r="501">
      <c r="A501" s="36" t="s">
        <v>2223</v>
      </c>
      <c r="B501" s="33" t="s">
        <v>2224</v>
      </c>
      <c r="C501" s="41" t="s">
        <v>2153</v>
      </c>
      <c r="D501" s="41" t="s">
        <v>2154</v>
      </c>
      <c r="E501" s="36"/>
      <c r="F501" s="36"/>
      <c r="G501" s="36"/>
      <c r="H501" s="36"/>
      <c r="I501" s="36"/>
      <c r="J501" s="36"/>
      <c r="K501" s="36"/>
      <c r="L501" s="36" t="s">
        <v>2225</v>
      </c>
      <c r="M501" s="36"/>
      <c r="N501" s="36"/>
      <c r="O501" s="36"/>
      <c r="P501" s="36"/>
      <c r="Q501" s="36"/>
      <c r="R501" s="36"/>
      <c r="S501" s="36"/>
      <c r="T501" s="36"/>
      <c r="U501" s="36"/>
      <c r="V501" s="36"/>
      <c r="W501" s="36"/>
      <c r="X501" s="36"/>
      <c r="Y501" s="36"/>
      <c r="Z501" s="43"/>
    </row>
    <row r="502">
      <c r="A502" s="40" t="s">
        <v>2226</v>
      </c>
      <c r="B502" s="33" t="s">
        <v>2227</v>
      </c>
      <c r="C502" s="64" t="s">
        <v>2153</v>
      </c>
      <c r="D502" s="40" t="s">
        <v>2154</v>
      </c>
      <c r="E502" s="40"/>
      <c r="F502" s="40" t="s">
        <v>33</v>
      </c>
      <c r="G502" s="40"/>
      <c r="H502" s="40"/>
      <c r="I502" s="40"/>
      <c r="J502" s="40"/>
      <c r="K502" s="40"/>
      <c r="L502" s="45"/>
      <c r="M502" s="36"/>
      <c r="N502" s="36"/>
      <c r="O502" s="36"/>
      <c r="P502" s="36"/>
      <c r="Q502" s="36"/>
      <c r="R502" s="36"/>
      <c r="S502" s="36"/>
      <c r="T502" s="36"/>
      <c r="U502" s="36"/>
      <c r="V502" s="36"/>
      <c r="W502" s="36"/>
      <c r="X502" s="36"/>
      <c r="Y502" s="36"/>
      <c r="Z502" s="43"/>
    </row>
    <row r="503">
      <c r="A503" s="36" t="s">
        <v>2228</v>
      </c>
      <c r="B503" s="33" t="s">
        <v>2229</v>
      </c>
      <c r="C503" s="41" t="s">
        <v>2230</v>
      </c>
      <c r="D503" s="41" t="s">
        <v>2154</v>
      </c>
      <c r="E503" s="36"/>
      <c r="F503" s="36"/>
      <c r="G503" s="36"/>
      <c r="H503" s="36"/>
      <c r="I503" s="36"/>
      <c r="J503" s="36"/>
      <c r="K503" s="36"/>
      <c r="L503" s="32" t="s">
        <v>2231</v>
      </c>
      <c r="M503" s="36"/>
      <c r="N503" s="36"/>
      <c r="O503" s="36"/>
      <c r="P503" s="36"/>
      <c r="Q503" s="36"/>
      <c r="R503" s="36"/>
      <c r="S503" s="36"/>
      <c r="T503" s="36"/>
      <c r="U503" s="36"/>
      <c r="V503" s="36"/>
      <c r="W503" s="36"/>
      <c r="X503" s="36"/>
      <c r="Y503" s="36"/>
      <c r="Z503" s="43"/>
    </row>
    <row r="504">
      <c r="A504" s="36" t="s">
        <v>2232</v>
      </c>
      <c r="B504" s="33" t="s">
        <v>2233</v>
      </c>
      <c r="C504" s="41" t="s">
        <v>2153</v>
      </c>
      <c r="D504" s="41" t="s">
        <v>2154</v>
      </c>
      <c r="E504" s="36"/>
      <c r="F504" s="36"/>
      <c r="G504" s="36"/>
      <c r="H504" s="36"/>
      <c r="I504" s="36"/>
      <c r="J504" s="36"/>
      <c r="K504" s="36"/>
      <c r="L504" s="36" t="s">
        <v>2234</v>
      </c>
      <c r="M504" s="36"/>
      <c r="N504" s="36"/>
      <c r="O504" s="36"/>
      <c r="P504" s="36"/>
      <c r="Q504" s="36"/>
      <c r="R504" s="36"/>
      <c r="S504" s="36"/>
      <c r="T504" s="36"/>
      <c r="U504" s="36"/>
      <c r="V504" s="36"/>
      <c r="W504" s="36"/>
      <c r="X504" s="36"/>
      <c r="Y504" s="36"/>
      <c r="Z504" s="43"/>
    </row>
    <row r="505">
      <c r="A505" s="36" t="s">
        <v>2235</v>
      </c>
      <c r="B505" s="33" t="s">
        <v>2236</v>
      </c>
      <c r="C505" s="41" t="s">
        <v>2153</v>
      </c>
      <c r="D505" s="41" t="s">
        <v>2154</v>
      </c>
      <c r="E505" s="32"/>
      <c r="F505" s="32" t="s">
        <v>33</v>
      </c>
      <c r="G505" s="32" t="s">
        <v>35</v>
      </c>
      <c r="H505" s="36"/>
      <c r="I505" s="32" t="s">
        <v>2237</v>
      </c>
      <c r="J505" s="36"/>
      <c r="K505" s="32" t="s">
        <v>253</v>
      </c>
      <c r="L505" s="32" t="s">
        <v>2238</v>
      </c>
      <c r="M505" s="36"/>
      <c r="N505" s="36"/>
      <c r="O505" s="36"/>
      <c r="P505" s="36"/>
      <c r="Q505" s="36"/>
      <c r="R505" s="36"/>
      <c r="S505" s="36"/>
      <c r="T505" s="36"/>
      <c r="U505" s="36"/>
      <c r="V505" s="36"/>
      <c r="W505" s="36"/>
      <c r="X505" s="36"/>
      <c r="Y505" s="36"/>
      <c r="Z505" s="43"/>
    </row>
    <row r="506">
      <c r="A506" s="36" t="s">
        <v>2239</v>
      </c>
      <c r="B506" s="33" t="s">
        <v>2240</v>
      </c>
      <c r="C506" s="41" t="s">
        <v>2153</v>
      </c>
      <c r="D506" s="41" t="s">
        <v>2154</v>
      </c>
      <c r="E506" s="32"/>
      <c r="F506" s="32" t="s">
        <v>33</v>
      </c>
      <c r="G506" s="36"/>
      <c r="H506" s="36"/>
      <c r="I506" s="36"/>
      <c r="J506" s="76" t="s">
        <v>2241</v>
      </c>
      <c r="K506" s="32" t="s">
        <v>43</v>
      </c>
      <c r="L506" s="76" t="s">
        <v>2242</v>
      </c>
      <c r="M506" s="36"/>
      <c r="N506" s="36"/>
      <c r="O506" s="36"/>
      <c r="P506" s="36"/>
      <c r="Q506" s="36"/>
      <c r="R506" s="36"/>
      <c r="S506" s="45"/>
      <c r="T506" s="36"/>
      <c r="U506" s="36"/>
      <c r="V506" s="36"/>
      <c r="W506" s="36"/>
      <c r="X506" s="36"/>
      <c r="Y506" s="36"/>
      <c r="Z506" s="43"/>
    </row>
    <row r="507">
      <c r="A507" s="36" t="s">
        <v>2243</v>
      </c>
      <c r="B507" s="33" t="s">
        <v>2244</v>
      </c>
      <c r="C507" s="41" t="s">
        <v>2153</v>
      </c>
      <c r="D507" s="41" t="s">
        <v>2154</v>
      </c>
      <c r="E507" s="36"/>
      <c r="F507" s="36"/>
      <c r="G507" s="36"/>
      <c r="H507" s="36"/>
      <c r="I507" s="32" t="s">
        <v>2207</v>
      </c>
      <c r="J507" s="36"/>
      <c r="K507" s="52" t="s">
        <v>2245</v>
      </c>
      <c r="L507" s="32" t="s">
        <v>2246</v>
      </c>
      <c r="M507" s="36"/>
      <c r="N507" s="36"/>
      <c r="O507" s="36"/>
      <c r="P507" s="36"/>
      <c r="Q507" s="36"/>
      <c r="R507" s="36"/>
      <c r="S507" s="36"/>
      <c r="T507" s="36"/>
      <c r="U507" s="36"/>
      <c r="V507" s="36"/>
      <c r="W507" s="36"/>
      <c r="X507" s="36"/>
      <c r="Y507" s="36"/>
      <c r="Z507" s="43"/>
    </row>
    <row r="508">
      <c r="A508" s="36" t="s">
        <v>2247</v>
      </c>
      <c r="B508" s="33" t="s">
        <v>2248</v>
      </c>
      <c r="C508" s="46" t="s">
        <v>2153</v>
      </c>
      <c r="D508" s="46" t="s">
        <v>2154</v>
      </c>
      <c r="E508" s="36"/>
      <c r="F508" s="36"/>
      <c r="G508" s="36"/>
      <c r="H508" s="36"/>
      <c r="I508" s="36"/>
      <c r="J508" s="36"/>
      <c r="K508" s="36"/>
      <c r="L508" s="36" t="s">
        <v>2249</v>
      </c>
      <c r="M508" s="36"/>
      <c r="N508" s="36"/>
      <c r="O508" s="36"/>
      <c r="P508" s="36"/>
      <c r="Q508" s="36"/>
      <c r="R508" s="36"/>
      <c r="S508" s="36"/>
      <c r="T508" s="36"/>
      <c r="U508" s="36"/>
      <c r="V508" s="36"/>
      <c r="W508" s="36"/>
      <c r="X508" s="36"/>
      <c r="Y508" s="36"/>
      <c r="Z508" s="43"/>
    </row>
    <row r="509">
      <c r="A509" s="36" t="s">
        <v>2250</v>
      </c>
      <c r="B509" s="33" t="s">
        <v>2251</v>
      </c>
      <c r="C509" s="41" t="s">
        <v>2153</v>
      </c>
      <c r="D509" s="41" t="s">
        <v>2154</v>
      </c>
      <c r="E509" s="36"/>
      <c r="F509" s="36"/>
      <c r="G509" s="36"/>
      <c r="H509" s="36"/>
      <c r="I509" s="36"/>
      <c r="J509" s="36"/>
      <c r="K509" s="36"/>
      <c r="L509" s="36" t="s">
        <v>2252</v>
      </c>
      <c r="M509" s="36"/>
      <c r="N509" s="36"/>
      <c r="O509" s="36"/>
      <c r="P509" s="36"/>
      <c r="Q509" s="36"/>
      <c r="R509" s="36"/>
      <c r="S509" s="36"/>
      <c r="T509" s="36"/>
      <c r="U509" s="36"/>
      <c r="V509" s="36"/>
      <c r="W509" s="36"/>
      <c r="X509" s="36"/>
      <c r="Y509" s="36"/>
      <c r="Z509" s="43"/>
    </row>
    <row r="510">
      <c r="A510" s="36" t="s">
        <v>2253</v>
      </c>
      <c r="B510" s="33" t="s">
        <v>2254</v>
      </c>
      <c r="C510" s="41" t="s">
        <v>2153</v>
      </c>
      <c r="D510" s="41" t="s">
        <v>2154</v>
      </c>
      <c r="E510" s="36"/>
      <c r="F510" s="36"/>
      <c r="G510" s="36"/>
      <c r="H510" s="36"/>
      <c r="I510" s="36"/>
      <c r="J510" s="36"/>
      <c r="K510" s="36"/>
      <c r="L510" s="36" t="s">
        <v>2255</v>
      </c>
      <c r="M510" s="36"/>
      <c r="N510" s="36"/>
      <c r="O510" s="36"/>
      <c r="P510" s="36"/>
      <c r="Q510" s="36"/>
      <c r="R510" s="36"/>
      <c r="S510" s="36"/>
      <c r="T510" s="36"/>
      <c r="U510" s="36"/>
      <c r="V510" s="36"/>
      <c r="W510" s="36"/>
      <c r="X510" s="36"/>
      <c r="Y510" s="36"/>
      <c r="Z510" s="43"/>
    </row>
    <row r="511">
      <c r="A511" s="32" t="s">
        <v>2256</v>
      </c>
      <c r="B511" s="33" t="s">
        <v>2257</v>
      </c>
      <c r="C511" s="32" t="s">
        <v>2153</v>
      </c>
      <c r="D511" s="32" t="s">
        <v>2154</v>
      </c>
      <c r="E511" s="36"/>
      <c r="F511" s="36"/>
      <c r="G511" s="36"/>
      <c r="H511" s="36"/>
      <c r="I511" s="36"/>
      <c r="J511" s="36"/>
      <c r="K511" s="35"/>
      <c r="L511" s="35"/>
      <c r="M511" s="36"/>
      <c r="N511" s="36"/>
      <c r="O511" s="36"/>
      <c r="P511" s="36"/>
      <c r="Q511" s="36"/>
      <c r="R511" s="36"/>
      <c r="S511" s="36"/>
      <c r="T511" s="36"/>
      <c r="U511" s="36"/>
      <c r="V511" s="36"/>
      <c r="W511" s="36"/>
      <c r="X511" s="36"/>
      <c r="Y511" s="36"/>
      <c r="Z511" s="43"/>
    </row>
    <row r="512">
      <c r="A512" s="36" t="s">
        <v>2258</v>
      </c>
      <c r="B512" s="33" t="s">
        <v>2259</v>
      </c>
      <c r="C512" s="41" t="s">
        <v>2153</v>
      </c>
      <c r="D512" s="41" t="s">
        <v>2154</v>
      </c>
      <c r="E512" s="36"/>
      <c r="F512" s="36"/>
      <c r="G512" s="36"/>
      <c r="H512" s="36"/>
      <c r="I512" s="36"/>
      <c r="J512" s="36"/>
      <c r="K512" s="36"/>
      <c r="L512" s="36" t="s">
        <v>2260</v>
      </c>
      <c r="M512" s="36"/>
      <c r="N512" s="36"/>
      <c r="O512" s="36"/>
      <c r="P512" s="36"/>
      <c r="Q512" s="36"/>
      <c r="R512" s="36"/>
      <c r="S512" s="36"/>
      <c r="T512" s="36"/>
      <c r="U512" s="36"/>
      <c r="V512" s="36"/>
      <c r="W512" s="36"/>
      <c r="X512" s="36"/>
      <c r="Y512" s="36"/>
      <c r="Z512" s="43"/>
    </row>
    <row r="513">
      <c r="A513" s="36" t="s">
        <v>2261</v>
      </c>
      <c r="B513" s="33" t="s">
        <v>2262</v>
      </c>
      <c r="C513" s="41" t="s">
        <v>2153</v>
      </c>
      <c r="D513" s="41" t="s">
        <v>2154</v>
      </c>
      <c r="E513" s="36"/>
      <c r="F513" s="36"/>
      <c r="G513" s="32" t="s">
        <v>35</v>
      </c>
      <c r="H513" s="36"/>
      <c r="I513" s="32" t="s">
        <v>2263</v>
      </c>
      <c r="J513" s="32" t="s">
        <v>2264</v>
      </c>
      <c r="K513" s="32" t="s">
        <v>39</v>
      </c>
      <c r="L513" s="68" t="s">
        <v>2265</v>
      </c>
      <c r="M513" s="36"/>
      <c r="N513" s="36"/>
      <c r="O513" s="36"/>
      <c r="P513" s="36"/>
      <c r="Q513" s="36"/>
      <c r="R513" s="36"/>
      <c r="S513" s="36"/>
      <c r="T513" s="36"/>
      <c r="U513" s="36"/>
      <c r="V513" s="36"/>
      <c r="W513" s="36"/>
      <c r="X513" s="36"/>
      <c r="Y513" s="36"/>
      <c r="Z513" s="43"/>
    </row>
    <row r="514">
      <c r="A514" s="36" t="s">
        <v>2266</v>
      </c>
      <c r="B514" s="33" t="s">
        <v>2267</v>
      </c>
      <c r="C514" s="41" t="s">
        <v>2153</v>
      </c>
      <c r="D514" s="41" t="s">
        <v>2154</v>
      </c>
      <c r="E514" s="36"/>
      <c r="F514" s="36"/>
      <c r="G514" s="36"/>
      <c r="H514" s="32" t="s">
        <v>2268</v>
      </c>
      <c r="I514" s="32" t="s">
        <v>2269</v>
      </c>
      <c r="J514" s="32" t="s">
        <v>2270</v>
      </c>
      <c r="K514" s="32" t="s">
        <v>39</v>
      </c>
      <c r="L514" s="32" t="s">
        <v>2271</v>
      </c>
      <c r="M514" s="36"/>
      <c r="N514" s="36"/>
      <c r="O514" s="36"/>
      <c r="P514" s="36"/>
      <c r="Q514" s="36"/>
      <c r="R514" s="36"/>
      <c r="S514" s="36"/>
      <c r="T514" s="36"/>
      <c r="U514" s="36"/>
      <c r="V514" s="36"/>
      <c r="W514" s="36"/>
      <c r="X514" s="36"/>
      <c r="Y514" s="36"/>
      <c r="Z514" s="43"/>
    </row>
    <row r="515">
      <c r="A515" s="36" t="s">
        <v>2272</v>
      </c>
      <c r="B515" s="33" t="s">
        <v>2273</v>
      </c>
      <c r="C515" s="41" t="s">
        <v>2274</v>
      </c>
      <c r="D515" s="41" t="s">
        <v>2154</v>
      </c>
      <c r="E515" s="36"/>
      <c r="F515" s="36"/>
      <c r="G515" s="36"/>
      <c r="H515" s="36"/>
      <c r="I515" s="36"/>
      <c r="J515" s="36"/>
      <c r="K515" s="36"/>
      <c r="L515" s="36" t="s">
        <v>2275</v>
      </c>
      <c r="M515" s="36"/>
      <c r="N515" s="36"/>
      <c r="O515" s="36"/>
      <c r="P515" s="36"/>
      <c r="Q515" s="36"/>
      <c r="R515" s="36"/>
      <c r="S515" s="36"/>
      <c r="T515" s="36"/>
      <c r="U515" s="36"/>
      <c r="V515" s="36"/>
      <c r="W515" s="36"/>
      <c r="X515" s="36"/>
      <c r="Y515" s="36"/>
      <c r="Z515" s="43"/>
    </row>
    <row r="516">
      <c r="A516" s="41" t="s">
        <v>2276</v>
      </c>
      <c r="B516" s="33" t="s">
        <v>2277</v>
      </c>
      <c r="C516" s="41" t="s">
        <v>2153</v>
      </c>
      <c r="D516" s="41" t="s">
        <v>2154</v>
      </c>
      <c r="E516" s="41"/>
      <c r="F516" s="41" t="s">
        <v>33</v>
      </c>
      <c r="G516" s="41" t="s">
        <v>35</v>
      </c>
      <c r="H516" s="45"/>
      <c r="I516" s="41" t="s">
        <v>2278</v>
      </c>
      <c r="J516" s="41" t="s">
        <v>2279</v>
      </c>
      <c r="K516" s="46" t="s">
        <v>2280</v>
      </c>
      <c r="L516" s="41" t="s">
        <v>2281</v>
      </c>
      <c r="M516" s="41"/>
      <c r="N516" s="41"/>
      <c r="O516" s="41"/>
      <c r="P516" s="41"/>
      <c r="Q516" s="41" t="s">
        <v>2282</v>
      </c>
      <c r="R516" s="45"/>
      <c r="S516" s="41" t="s">
        <v>2283</v>
      </c>
      <c r="T516" s="45"/>
      <c r="U516" s="45"/>
      <c r="V516" s="45"/>
      <c r="W516" s="45"/>
      <c r="X516" s="41" t="s">
        <v>2284</v>
      </c>
      <c r="Y516" s="45"/>
      <c r="Z516" s="48"/>
    </row>
    <row r="517">
      <c r="A517" s="36" t="s">
        <v>2285</v>
      </c>
      <c r="B517" s="33" t="s">
        <v>2286</v>
      </c>
      <c r="C517" s="41" t="s">
        <v>2153</v>
      </c>
      <c r="D517" s="41" t="s">
        <v>2154</v>
      </c>
      <c r="E517" s="36"/>
      <c r="F517" s="36"/>
      <c r="G517" s="36"/>
      <c r="H517" s="36"/>
      <c r="I517" s="36"/>
      <c r="J517" s="36"/>
      <c r="K517" s="36"/>
      <c r="L517" s="36" t="s">
        <v>2287</v>
      </c>
      <c r="M517" s="36"/>
      <c r="N517" s="36"/>
      <c r="O517" s="36"/>
      <c r="P517" s="36"/>
      <c r="Q517" s="36"/>
      <c r="R517" s="36"/>
      <c r="S517" s="36"/>
      <c r="T517" s="36"/>
      <c r="U517" s="36"/>
      <c r="V517" s="36"/>
      <c r="W517" s="36"/>
      <c r="X517" s="36"/>
      <c r="Y517" s="36"/>
      <c r="Z517" s="43"/>
    </row>
    <row r="518">
      <c r="A518" s="36" t="s">
        <v>2288</v>
      </c>
      <c r="B518" s="33" t="s">
        <v>2289</v>
      </c>
      <c r="C518" s="41" t="s">
        <v>2153</v>
      </c>
      <c r="D518" s="41" t="s">
        <v>2154</v>
      </c>
      <c r="E518" s="36"/>
      <c r="F518" s="36"/>
      <c r="G518" s="36"/>
      <c r="H518" s="36"/>
      <c r="I518" s="36"/>
      <c r="J518" s="36"/>
      <c r="K518" s="36"/>
      <c r="L518" s="36" t="s">
        <v>2290</v>
      </c>
      <c r="M518" s="36"/>
      <c r="N518" s="36"/>
      <c r="O518" s="36"/>
      <c r="P518" s="36"/>
      <c r="Q518" s="36"/>
      <c r="R518" s="36"/>
      <c r="S518" s="36"/>
      <c r="T518" s="36"/>
      <c r="U518" s="36"/>
      <c r="V518" s="36"/>
      <c r="W518" s="36"/>
      <c r="X518" s="36"/>
      <c r="Y518" s="36"/>
      <c r="Z518" s="43"/>
    </row>
    <row r="519">
      <c r="A519" s="36" t="s">
        <v>2291</v>
      </c>
      <c r="B519" s="33" t="s">
        <v>2292</v>
      </c>
      <c r="C519" s="41" t="s">
        <v>2153</v>
      </c>
      <c r="D519" s="41" t="s">
        <v>2154</v>
      </c>
      <c r="E519" s="36"/>
      <c r="F519" s="36"/>
      <c r="G519" s="36"/>
      <c r="H519" s="36"/>
      <c r="I519" s="36"/>
      <c r="J519" s="36"/>
      <c r="K519" s="36"/>
      <c r="L519" s="36" t="s">
        <v>2293</v>
      </c>
      <c r="M519" s="36"/>
      <c r="N519" s="36"/>
      <c r="O519" s="36"/>
      <c r="P519" s="36"/>
      <c r="Q519" s="36"/>
      <c r="R519" s="36"/>
      <c r="S519" s="36"/>
      <c r="T519" s="36"/>
      <c r="U519" s="36"/>
      <c r="V519" s="36"/>
      <c r="W519" s="36"/>
      <c r="X519" s="36"/>
      <c r="Y519" s="36"/>
      <c r="Z519" s="43"/>
    </row>
    <row r="520">
      <c r="A520" s="76" t="s">
        <v>2294</v>
      </c>
      <c r="B520" s="33" t="s">
        <v>2295</v>
      </c>
      <c r="C520" s="34" t="s">
        <v>2153</v>
      </c>
      <c r="D520" s="34" t="s">
        <v>2154</v>
      </c>
      <c r="E520" s="45"/>
      <c r="F520" s="45"/>
      <c r="G520" s="45"/>
      <c r="H520" s="45"/>
      <c r="I520" s="45"/>
      <c r="J520" s="45"/>
      <c r="K520" s="45"/>
      <c r="L520" s="45"/>
      <c r="M520" s="45"/>
      <c r="N520" s="45"/>
      <c r="O520" s="45"/>
      <c r="P520" s="45"/>
      <c r="Q520" s="45"/>
      <c r="R520" s="45"/>
      <c r="S520" s="45"/>
      <c r="T520" s="45"/>
      <c r="U520" s="45"/>
      <c r="V520" s="45"/>
      <c r="W520" s="45"/>
      <c r="X520" s="45"/>
      <c r="Y520" s="45"/>
      <c r="Z520" s="48"/>
    </row>
    <row r="521">
      <c r="A521" s="36" t="s">
        <v>2296</v>
      </c>
      <c r="B521" s="33" t="s">
        <v>2297</v>
      </c>
      <c r="C521" s="41" t="s">
        <v>2298</v>
      </c>
      <c r="D521" s="41" t="s">
        <v>2154</v>
      </c>
      <c r="E521" s="36"/>
      <c r="F521" s="36"/>
      <c r="G521" s="36"/>
      <c r="H521" s="36"/>
      <c r="I521" s="36"/>
      <c r="J521" s="36"/>
      <c r="K521" s="32" t="s">
        <v>39</v>
      </c>
      <c r="L521" s="36" t="s">
        <v>2299</v>
      </c>
      <c r="M521" s="36"/>
      <c r="N521" s="36"/>
      <c r="O521" s="36"/>
      <c r="P521" s="36"/>
      <c r="Q521" s="36"/>
      <c r="R521" s="36"/>
      <c r="S521" s="36"/>
      <c r="T521" s="36"/>
      <c r="U521" s="36"/>
      <c r="V521" s="36"/>
      <c r="W521" s="36"/>
      <c r="X521" s="36"/>
      <c r="Y521" s="36"/>
      <c r="Z521" s="43"/>
    </row>
    <row r="522">
      <c r="A522" s="36" t="s">
        <v>2300</v>
      </c>
      <c r="B522" s="33" t="s">
        <v>2301</v>
      </c>
      <c r="C522" s="32" t="s">
        <v>2302</v>
      </c>
      <c r="D522" s="32" t="s">
        <v>2303</v>
      </c>
      <c r="E522" s="32"/>
      <c r="F522" s="32" t="s">
        <v>33</v>
      </c>
      <c r="G522" s="36" t="s">
        <v>35</v>
      </c>
      <c r="H522" s="36"/>
      <c r="I522" s="36"/>
      <c r="J522" s="36"/>
      <c r="K522" s="34" t="s">
        <v>39</v>
      </c>
      <c r="L522" s="35" t="s">
        <v>2304</v>
      </c>
      <c r="M522" s="52"/>
      <c r="N522" s="52"/>
      <c r="O522" s="52"/>
      <c r="P522" s="52" t="s">
        <v>2305</v>
      </c>
      <c r="Q522" s="36"/>
      <c r="R522" s="36"/>
      <c r="S522" s="50" t="str">
        <f>HYPERLINK("http://techcrunch.com/2013/05/07/creandum/","€135m - Third Fund")</f>
        <v>€135m - Third Fund</v>
      </c>
      <c r="T522" s="36"/>
      <c r="U522" s="36"/>
      <c r="V522" s="36"/>
      <c r="W522" s="36"/>
      <c r="X522" s="36"/>
      <c r="Y522" s="36"/>
      <c r="Z522" s="43"/>
    </row>
    <row r="523">
      <c r="A523" s="36" t="s">
        <v>2306</v>
      </c>
      <c r="B523" s="33" t="s">
        <v>2307</v>
      </c>
      <c r="C523" s="39" t="s">
        <v>2308</v>
      </c>
      <c r="D523" s="46" t="s">
        <v>2309</v>
      </c>
      <c r="E523" s="32"/>
      <c r="F523" s="32" t="s">
        <v>33</v>
      </c>
      <c r="G523" s="32" t="s">
        <v>35</v>
      </c>
      <c r="H523" s="36"/>
      <c r="I523" s="32" t="s">
        <v>2207</v>
      </c>
      <c r="J523" s="32" t="s">
        <v>2310</v>
      </c>
      <c r="K523" s="32" t="s">
        <v>39</v>
      </c>
      <c r="L523" s="32" t="s">
        <v>2311</v>
      </c>
      <c r="M523" s="36"/>
      <c r="N523" s="36"/>
      <c r="O523" s="36"/>
      <c r="P523" s="36"/>
      <c r="Q523" s="36"/>
      <c r="R523" s="36"/>
      <c r="S523" s="39" t="s">
        <v>2312</v>
      </c>
      <c r="T523" s="36"/>
      <c r="U523" s="36"/>
      <c r="V523" s="36"/>
      <c r="W523" s="36"/>
      <c r="X523" s="36"/>
      <c r="Y523" s="36"/>
      <c r="Z523" s="43"/>
    </row>
    <row r="524">
      <c r="A524" s="32" t="s">
        <v>2313</v>
      </c>
      <c r="B524" s="33" t="s">
        <v>2314</v>
      </c>
      <c r="C524" s="32" t="s">
        <v>2315</v>
      </c>
      <c r="D524" s="32" t="s">
        <v>2316</v>
      </c>
      <c r="E524" s="36"/>
      <c r="F524" s="36"/>
      <c r="G524" s="32" t="s">
        <v>35</v>
      </c>
      <c r="H524" s="32" t="s">
        <v>37</v>
      </c>
      <c r="I524" s="36"/>
      <c r="J524" s="36"/>
      <c r="K524" s="34" t="s">
        <v>253</v>
      </c>
      <c r="L524" s="34" t="s">
        <v>2317</v>
      </c>
      <c r="M524" s="36"/>
      <c r="N524" s="36"/>
      <c r="O524" s="36"/>
      <c r="P524" s="36"/>
      <c r="Q524" s="36"/>
      <c r="R524" s="36"/>
      <c r="S524" s="36"/>
      <c r="T524" s="36"/>
      <c r="U524" s="36"/>
      <c r="V524" s="36"/>
      <c r="W524" s="36"/>
      <c r="X524" s="36"/>
      <c r="Y524" s="36"/>
      <c r="Z524" s="43"/>
    </row>
    <row r="525">
      <c r="A525" s="36" t="s">
        <v>2318</v>
      </c>
      <c r="B525" s="33" t="s">
        <v>2319</v>
      </c>
      <c r="C525" s="36" t="s">
        <v>2320</v>
      </c>
      <c r="D525" s="36" t="s">
        <v>2316</v>
      </c>
      <c r="E525" s="36"/>
      <c r="F525" s="36" t="s">
        <v>33</v>
      </c>
      <c r="G525" s="32" t="s">
        <v>35</v>
      </c>
      <c r="H525" s="36"/>
      <c r="I525" s="32" t="s">
        <v>2321</v>
      </c>
      <c r="J525" s="32" t="s">
        <v>2322</v>
      </c>
      <c r="K525" s="34" t="s">
        <v>39</v>
      </c>
      <c r="L525" s="34" t="s">
        <v>2323</v>
      </c>
      <c r="M525" s="58"/>
      <c r="N525" s="58"/>
      <c r="O525" s="58"/>
      <c r="P525" s="58"/>
      <c r="Q525" s="67" t="str">
        <f>HYPERLINK("http://tech.eu/news/b-to-v-partners-third-fund/","€63m - 3rd Fund")</f>
        <v>€63m - 3rd Fund</v>
      </c>
      <c r="R525" s="36"/>
      <c r="S525" s="36"/>
      <c r="T525" s="36"/>
      <c r="U525" s="36"/>
      <c r="V525" s="36"/>
      <c r="W525" s="36"/>
      <c r="X525" s="36"/>
      <c r="Y525" s="36"/>
      <c r="Z525" s="43"/>
    </row>
    <row r="526">
      <c r="A526" s="38" t="s">
        <v>2324</v>
      </c>
      <c r="B526" s="33" t="s">
        <v>2325</v>
      </c>
      <c r="C526" s="38" t="s">
        <v>2326</v>
      </c>
      <c r="D526" s="38" t="s">
        <v>2316</v>
      </c>
      <c r="E526" s="40"/>
      <c r="F526" s="40"/>
      <c r="G526" s="40"/>
      <c r="H526" s="38" t="s">
        <v>37</v>
      </c>
      <c r="I526" s="40"/>
      <c r="J526" s="38" t="s">
        <v>2327</v>
      </c>
      <c r="K526" s="38" t="s">
        <v>39</v>
      </c>
      <c r="L526" s="41" t="s">
        <v>2328</v>
      </c>
      <c r="M526" s="40"/>
      <c r="N526" s="40"/>
      <c r="O526" s="40"/>
      <c r="P526" s="40"/>
      <c r="Q526" s="40"/>
      <c r="R526" s="40"/>
      <c r="S526" s="40"/>
      <c r="T526" s="40"/>
      <c r="U526" s="40"/>
      <c r="V526" s="40"/>
      <c r="W526" s="40"/>
      <c r="X526" s="40"/>
      <c r="Y526" s="40"/>
      <c r="Z526" s="42"/>
    </row>
    <row r="527">
      <c r="A527" s="41" t="s">
        <v>2329</v>
      </c>
      <c r="B527" s="66" t="s">
        <v>2330</v>
      </c>
      <c r="C527" s="41" t="s">
        <v>2315</v>
      </c>
      <c r="D527" s="41" t="s">
        <v>2316</v>
      </c>
      <c r="E527" s="45"/>
      <c r="F527" s="45"/>
      <c r="G527" s="45"/>
      <c r="H527" s="45"/>
      <c r="I527" s="45"/>
      <c r="J527" s="45"/>
      <c r="K527" s="45"/>
      <c r="L527" s="45"/>
      <c r="M527" s="45"/>
      <c r="N527" s="45"/>
      <c r="O527" s="45"/>
      <c r="P527" s="45"/>
      <c r="Q527" s="45"/>
      <c r="R527" s="45"/>
      <c r="S527" s="45"/>
      <c r="T527" s="45"/>
      <c r="U527" s="45"/>
      <c r="V527" s="45"/>
      <c r="W527" s="45"/>
      <c r="X527" s="45"/>
      <c r="Y527" s="45"/>
      <c r="Z527" s="48"/>
    </row>
    <row r="528">
      <c r="A528" s="41" t="s">
        <v>2331</v>
      </c>
      <c r="B528" s="33" t="s">
        <v>2332</v>
      </c>
      <c r="C528" s="41" t="s">
        <v>2333</v>
      </c>
      <c r="D528" s="41" t="s">
        <v>2316</v>
      </c>
      <c r="E528" s="41"/>
      <c r="F528" s="41" t="s">
        <v>33</v>
      </c>
      <c r="G528" s="41" t="s">
        <v>35</v>
      </c>
      <c r="H528" s="45"/>
      <c r="I528" s="41" t="s">
        <v>92</v>
      </c>
      <c r="J528" s="41" t="s">
        <v>2334</v>
      </c>
      <c r="K528" s="41" t="s">
        <v>39</v>
      </c>
      <c r="L528" s="41" t="s">
        <v>2335</v>
      </c>
      <c r="M528" s="45"/>
      <c r="N528" s="45"/>
      <c r="O528" s="45"/>
      <c r="P528" s="45"/>
      <c r="Q528" s="45"/>
      <c r="R528" s="45"/>
      <c r="S528" s="45"/>
      <c r="T528" s="45"/>
      <c r="U528" s="45"/>
      <c r="V528" s="45"/>
      <c r="W528" s="45"/>
      <c r="X528" s="45"/>
      <c r="Y528" s="45"/>
      <c r="Z528" s="48"/>
    </row>
    <row r="529">
      <c r="A529" s="32" t="s">
        <v>2336</v>
      </c>
      <c r="B529" s="33" t="s">
        <v>2337</v>
      </c>
      <c r="C529" s="36" t="s">
        <v>2338</v>
      </c>
      <c r="D529" s="36" t="s">
        <v>2316</v>
      </c>
      <c r="E529" s="32"/>
      <c r="F529" s="32" t="s">
        <v>33</v>
      </c>
      <c r="G529" s="32" t="s">
        <v>35</v>
      </c>
      <c r="H529" s="36"/>
      <c r="I529" s="32" t="s">
        <v>1026</v>
      </c>
      <c r="J529" s="36"/>
      <c r="K529" s="34" t="s">
        <v>39</v>
      </c>
      <c r="L529" s="34" t="s">
        <v>2339</v>
      </c>
      <c r="M529" s="36"/>
      <c r="N529" s="36"/>
      <c r="O529" s="36"/>
      <c r="P529" s="36"/>
      <c r="Q529" s="36"/>
      <c r="R529" s="36"/>
      <c r="S529" s="36"/>
      <c r="T529" s="56" t="s">
        <v>2340</v>
      </c>
      <c r="U529" s="36"/>
      <c r="V529" s="36"/>
      <c r="W529" s="36"/>
      <c r="X529" s="36"/>
      <c r="Y529" s="32" t="s">
        <v>2341</v>
      </c>
      <c r="Z529" s="43"/>
    </row>
    <row r="530">
      <c r="A530" s="41" t="s">
        <v>2342</v>
      </c>
      <c r="B530" s="33" t="s">
        <v>2343</v>
      </c>
      <c r="C530" s="46" t="s">
        <v>2344</v>
      </c>
      <c r="D530" s="82" t="s">
        <v>2345</v>
      </c>
      <c r="E530" s="32"/>
      <c r="F530" s="32" t="s">
        <v>33</v>
      </c>
      <c r="G530" s="32" t="s">
        <v>35</v>
      </c>
      <c r="H530" s="68" t="s">
        <v>2346</v>
      </c>
      <c r="I530" s="32" t="s">
        <v>2347</v>
      </c>
      <c r="J530" s="32" t="s">
        <v>2348</v>
      </c>
      <c r="K530" s="68" t="s">
        <v>39</v>
      </c>
      <c r="L530" s="34" t="s">
        <v>2349</v>
      </c>
      <c r="M530" s="36"/>
      <c r="N530" s="36"/>
      <c r="O530" s="36"/>
      <c r="P530" s="36"/>
      <c r="Q530" s="36"/>
      <c r="R530" s="36"/>
      <c r="S530" s="36"/>
      <c r="T530" s="36"/>
      <c r="U530" s="36"/>
      <c r="V530" s="36"/>
      <c r="W530" s="36"/>
      <c r="X530" s="36"/>
      <c r="Y530" s="36"/>
      <c r="Z530" s="43"/>
    </row>
    <row r="531">
      <c r="A531" s="39" t="s">
        <v>2350</v>
      </c>
      <c r="B531" s="33" t="s">
        <v>2351</v>
      </c>
      <c r="C531" s="39" t="s">
        <v>2352</v>
      </c>
      <c r="D531" s="39" t="s">
        <v>2353</v>
      </c>
      <c r="E531" s="39"/>
      <c r="F531" s="39" t="s">
        <v>33</v>
      </c>
      <c r="G531" s="39" t="s">
        <v>35</v>
      </c>
      <c r="H531" s="40"/>
      <c r="I531" s="39" t="s">
        <v>28</v>
      </c>
      <c r="J531" s="39" t="s">
        <v>2354</v>
      </c>
      <c r="K531" s="39" t="s">
        <v>2355</v>
      </c>
      <c r="L531" s="41" t="s">
        <v>2356</v>
      </c>
      <c r="M531" s="40"/>
      <c r="N531" s="40"/>
      <c r="O531" s="40"/>
      <c r="P531" s="40"/>
      <c r="Q531" s="40"/>
      <c r="R531" s="40"/>
      <c r="S531" s="40"/>
      <c r="T531" s="40"/>
      <c r="U531" s="40"/>
      <c r="V531" s="40"/>
      <c r="W531" s="40"/>
      <c r="X531" s="40"/>
      <c r="Y531" s="40"/>
      <c r="Z531" s="42"/>
    </row>
    <row r="532">
      <c r="A532" s="38" t="s">
        <v>2357</v>
      </c>
      <c r="B532" s="33" t="s">
        <v>2358</v>
      </c>
      <c r="C532" s="38" t="s">
        <v>2359</v>
      </c>
      <c r="D532" s="38" t="s">
        <v>2360</v>
      </c>
      <c r="E532" s="39"/>
      <c r="F532" s="39"/>
      <c r="G532" s="39" t="s">
        <v>35</v>
      </c>
      <c r="H532" s="39" t="s">
        <v>37</v>
      </c>
      <c r="I532" s="38" t="s">
        <v>2361</v>
      </c>
      <c r="J532" s="38" t="s">
        <v>2362</v>
      </c>
      <c r="K532" s="39" t="s">
        <v>2363</v>
      </c>
      <c r="L532" s="41" t="s">
        <v>2364</v>
      </c>
      <c r="M532" s="40"/>
      <c r="N532" s="40"/>
      <c r="O532" s="40"/>
      <c r="P532" s="40"/>
      <c r="Q532" s="40"/>
      <c r="R532" s="40"/>
      <c r="S532" s="40"/>
      <c r="T532" s="40"/>
      <c r="U532" s="40"/>
      <c r="V532" s="40"/>
      <c r="W532" s="40"/>
      <c r="X532" s="40"/>
      <c r="Y532" s="40"/>
      <c r="Z532" s="42"/>
    </row>
    <row r="533">
      <c r="A533" s="41">
        <v>212.0</v>
      </c>
      <c r="B533" s="33" t="s">
        <v>2365</v>
      </c>
      <c r="C533" s="41" t="s">
        <v>2366</v>
      </c>
      <c r="D533" s="41" t="s">
        <v>2367</v>
      </c>
      <c r="E533" s="41"/>
      <c r="F533" s="41" t="s">
        <v>33</v>
      </c>
      <c r="G533" s="41" t="s">
        <v>35</v>
      </c>
      <c r="H533" s="45"/>
      <c r="I533" s="41" t="s">
        <v>2368</v>
      </c>
      <c r="J533" s="41" t="s">
        <v>131</v>
      </c>
      <c r="K533" s="41" t="s">
        <v>39</v>
      </c>
      <c r="L533" s="45"/>
      <c r="M533" s="45"/>
      <c r="N533" s="45"/>
      <c r="O533" s="45"/>
      <c r="P533" s="45"/>
      <c r="Q533" s="45"/>
      <c r="R533" s="45"/>
      <c r="S533" s="45"/>
      <c r="T533" s="41" t="s">
        <v>2369</v>
      </c>
      <c r="U533" s="45"/>
      <c r="V533" s="45"/>
      <c r="W533" s="45"/>
      <c r="X533" s="45"/>
      <c r="Y533" s="45"/>
      <c r="Z533" s="48"/>
    </row>
    <row r="534">
      <c r="A534" s="41" t="s">
        <v>2370</v>
      </c>
      <c r="B534" s="33" t="s">
        <v>2371</v>
      </c>
      <c r="C534" s="41" t="s">
        <v>2366</v>
      </c>
      <c r="D534" s="41" t="s">
        <v>2367</v>
      </c>
      <c r="E534" s="41"/>
      <c r="F534" s="41" t="s">
        <v>33</v>
      </c>
      <c r="G534" s="41" t="s">
        <v>35</v>
      </c>
      <c r="H534" s="45"/>
      <c r="I534" s="41" t="s">
        <v>2372</v>
      </c>
      <c r="J534" s="41" t="s">
        <v>2373</v>
      </c>
      <c r="K534" s="41" t="s">
        <v>39</v>
      </c>
      <c r="L534" s="41" t="s">
        <v>2374</v>
      </c>
      <c r="M534" s="41"/>
      <c r="N534" s="41"/>
      <c r="O534" s="41"/>
      <c r="P534" s="41"/>
      <c r="Q534" s="41" t="s">
        <v>1196</v>
      </c>
      <c r="R534" s="45"/>
      <c r="S534" s="45"/>
      <c r="T534" s="45"/>
      <c r="U534" s="45"/>
      <c r="V534" s="45"/>
      <c r="W534" s="45"/>
      <c r="X534" s="45"/>
      <c r="Y534" s="45"/>
      <c r="Z534" s="48"/>
    </row>
    <row r="535">
      <c r="A535" s="41" t="s">
        <v>2375</v>
      </c>
      <c r="B535" s="33" t="s">
        <v>2376</v>
      </c>
      <c r="C535" s="41" t="s">
        <v>2366</v>
      </c>
      <c r="D535" s="41" t="s">
        <v>2367</v>
      </c>
      <c r="E535" s="41"/>
      <c r="F535" s="41" t="s">
        <v>33</v>
      </c>
      <c r="G535" s="41" t="s">
        <v>35</v>
      </c>
      <c r="H535" s="45"/>
      <c r="I535" s="41" t="s">
        <v>2377</v>
      </c>
      <c r="J535" s="45"/>
      <c r="K535" s="41" t="s">
        <v>39</v>
      </c>
      <c r="L535" s="41" t="s">
        <v>2378</v>
      </c>
      <c r="M535" s="45"/>
      <c r="N535" s="45"/>
      <c r="O535" s="45"/>
      <c r="P535" s="45"/>
      <c r="Q535" s="41" t="s">
        <v>2379</v>
      </c>
      <c r="R535" s="45"/>
      <c r="S535" s="45"/>
      <c r="T535" s="45"/>
      <c r="U535" s="45"/>
      <c r="V535" s="45"/>
      <c r="W535" s="45"/>
      <c r="X535" s="45"/>
      <c r="Y535" s="45"/>
      <c r="Z535" s="48"/>
    </row>
    <row r="536">
      <c r="A536" s="41" t="s">
        <v>2380</v>
      </c>
      <c r="B536" s="33" t="s">
        <v>2381</v>
      </c>
      <c r="C536" s="41" t="s">
        <v>2366</v>
      </c>
      <c r="D536" s="41" t="s">
        <v>2367</v>
      </c>
      <c r="E536" s="41"/>
      <c r="F536" s="41" t="s">
        <v>33</v>
      </c>
      <c r="G536" s="41" t="s">
        <v>35</v>
      </c>
      <c r="H536" s="45"/>
      <c r="I536" s="41" t="s">
        <v>2372</v>
      </c>
      <c r="J536" s="41" t="s">
        <v>131</v>
      </c>
      <c r="K536" s="41" t="s">
        <v>39</v>
      </c>
      <c r="L536" s="41" t="s">
        <v>2382</v>
      </c>
      <c r="M536" s="45"/>
      <c r="N536" s="45"/>
      <c r="O536" s="45"/>
      <c r="P536" s="45"/>
      <c r="Q536" s="41" t="s">
        <v>2383</v>
      </c>
      <c r="R536" s="45"/>
      <c r="S536" s="45"/>
      <c r="T536" s="45"/>
      <c r="U536" s="45"/>
      <c r="V536" s="45"/>
      <c r="W536" s="45"/>
      <c r="X536" s="45"/>
      <c r="Y536" s="45"/>
      <c r="Z536" s="48"/>
    </row>
    <row r="537">
      <c r="A537" s="41" t="s">
        <v>2384</v>
      </c>
      <c r="B537" s="33" t="s">
        <v>2385</v>
      </c>
      <c r="C537" s="41" t="s">
        <v>2366</v>
      </c>
      <c r="D537" s="41" t="s">
        <v>2367</v>
      </c>
      <c r="E537" s="41"/>
      <c r="F537" s="41" t="s">
        <v>33</v>
      </c>
      <c r="G537" s="41" t="s">
        <v>35</v>
      </c>
      <c r="H537" s="45"/>
      <c r="I537" s="41" t="s">
        <v>2372</v>
      </c>
      <c r="J537" s="41" t="s">
        <v>131</v>
      </c>
      <c r="K537" s="41" t="s">
        <v>39</v>
      </c>
      <c r="L537" s="45"/>
      <c r="M537" s="45"/>
      <c r="N537" s="45"/>
      <c r="O537" s="45"/>
      <c r="P537" s="45"/>
      <c r="Q537" s="45"/>
      <c r="R537" s="45"/>
      <c r="S537" s="45"/>
      <c r="T537" s="45"/>
      <c r="U537" s="45"/>
      <c r="V537" s="45"/>
      <c r="W537" s="45"/>
      <c r="X537" s="45"/>
      <c r="Y537" s="45"/>
      <c r="Z537" s="48"/>
    </row>
    <row r="538">
      <c r="A538" s="41" t="s">
        <v>2386</v>
      </c>
      <c r="B538" s="33" t="s">
        <v>2387</v>
      </c>
      <c r="C538" s="41" t="s">
        <v>2366</v>
      </c>
      <c r="D538" s="41" t="s">
        <v>2367</v>
      </c>
      <c r="E538" s="41"/>
      <c r="F538" s="41" t="s">
        <v>33</v>
      </c>
      <c r="G538" s="41" t="s">
        <v>35</v>
      </c>
      <c r="H538" s="45"/>
      <c r="I538" s="41" t="s">
        <v>2367</v>
      </c>
      <c r="J538" s="41" t="s">
        <v>2388</v>
      </c>
      <c r="K538" s="41" t="s">
        <v>39</v>
      </c>
      <c r="L538" s="41" t="s">
        <v>2389</v>
      </c>
      <c r="M538" s="45"/>
      <c r="N538" s="45"/>
      <c r="O538" s="45"/>
      <c r="P538" s="45"/>
      <c r="Q538" s="41" t="s">
        <v>2390</v>
      </c>
      <c r="R538" s="45"/>
      <c r="S538" s="45"/>
      <c r="T538" s="45"/>
      <c r="U538" s="45"/>
      <c r="V538" s="45"/>
      <c r="W538" s="45"/>
      <c r="X538" s="45"/>
      <c r="Y538" s="45"/>
      <c r="Z538" s="48"/>
    </row>
    <row r="539">
      <c r="A539" s="41" t="s">
        <v>2391</v>
      </c>
      <c r="B539" s="33" t="s">
        <v>2392</v>
      </c>
      <c r="C539" s="41" t="s">
        <v>2366</v>
      </c>
      <c r="D539" s="41" t="s">
        <v>2367</v>
      </c>
      <c r="E539" s="41"/>
      <c r="F539" s="41" t="s">
        <v>33</v>
      </c>
      <c r="G539" s="41" t="s">
        <v>35</v>
      </c>
      <c r="H539" s="45"/>
      <c r="I539" s="41" t="s">
        <v>2372</v>
      </c>
      <c r="J539" s="41" t="s">
        <v>131</v>
      </c>
      <c r="K539" s="41" t="s">
        <v>39</v>
      </c>
      <c r="L539" s="41" t="s">
        <v>43</v>
      </c>
      <c r="M539" s="45"/>
      <c r="N539" s="45"/>
      <c r="O539" s="45"/>
      <c r="P539" s="45"/>
      <c r="Q539" s="45"/>
      <c r="R539" s="45"/>
      <c r="S539" s="45"/>
      <c r="T539" s="45"/>
      <c r="U539" s="45"/>
      <c r="V539" s="45"/>
      <c r="W539" s="45"/>
      <c r="X539" s="45"/>
      <c r="Y539" s="45"/>
      <c r="Z539" s="48"/>
    </row>
    <row r="540">
      <c r="A540" s="39" t="s">
        <v>2393</v>
      </c>
      <c r="B540" s="33" t="s">
        <v>2394</v>
      </c>
      <c r="C540" s="55" t="s">
        <v>2366</v>
      </c>
      <c r="D540" s="55" t="s">
        <v>2367</v>
      </c>
      <c r="E540" s="32"/>
      <c r="F540" s="32" t="s">
        <v>33</v>
      </c>
      <c r="G540" s="36"/>
      <c r="H540" s="36"/>
      <c r="I540" s="36"/>
      <c r="J540" s="36"/>
      <c r="K540" s="35"/>
      <c r="L540" s="35"/>
      <c r="M540" s="36"/>
      <c r="N540" s="36"/>
      <c r="O540" s="36"/>
      <c r="P540" s="36"/>
      <c r="Q540" s="36"/>
      <c r="R540" s="36"/>
      <c r="S540" s="36"/>
      <c r="T540" s="36"/>
      <c r="U540" s="36"/>
      <c r="V540" s="36"/>
      <c r="W540" s="36"/>
      <c r="X540" s="36"/>
      <c r="Y540" s="36"/>
      <c r="Z540" s="43"/>
    </row>
    <row r="541">
      <c r="A541" s="41" t="s">
        <v>2395</v>
      </c>
      <c r="B541" s="33" t="s">
        <v>2396</v>
      </c>
      <c r="C541" s="41" t="s">
        <v>2366</v>
      </c>
      <c r="D541" s="41" t="s">
        <v>2367</v>
      </c>
      <c r="E541" s="41"/>
      <c r="F541" s="41" t="s">
        <v>33</v>
      </c>
      <c r="G541" s="45"/>
      <c r="H541" s="45"/>
      <c r="I541" s="41" t="s">
        <v>2372</v>
      </c>
      <c r="J541" s="41" t="s">
        <v>131</v>
      </c>
      <c r="K541" s="41" t="s">
        <v>39</v>
      </c>
      <c r="L541" s="45"/>
      <c r="M541" s="45"/>
      <c r="N541" s="45"/>
      <c r="O541" s="45"/>
      <c r="P541" s="45"/>
      <c r="Q541" s="45"/>
      <c r="R541" s="45"/>
      <c r="S541" s="45"/>
      <c r="T541" s="45"/>
      <c r="U541" s="45"/>
      <c r="V541" s="45"/>
      <c r="W541" s="45"/>
      <c r="X541" s="45"/>
      <c r="Y541" s="45"/>
      <c r="Z541" s="48"/>
    </row>
    <row r="542">
      <c r="A542" s="41" t="s">
        <v>2397</v>
      </c>
      <c r="B542" s="33" t="s">
        <v>2398</v>
      </c>
      <c r="C542" s="46" t="s">
        <v>2399</v>
      </c>
      <c r="D542" s="46" t="s">
        <v>2400</v>
      </c>
      <c r="E542" s="41"/>
      <c r="F542" s="41"/>
      <c r="G542" s="46" t="s">
        <v>35</v>
      </c>
      <c r="H542" s="46" t="s">
        <v>37</v>
      </c>
      <c r="I542" s="46" t="s">
        <v>2401</v>
      </c>
      <c r="J542" s="46" t="s">
        <v>2402</v>
      </c>
      <c r="K542" s="46" t="s">
        <v>39</v>
      </c>
      <c r="L542" s="46" t="s">
        <v>2403</v>
      </c>
      <c r="M542" s="45"/>
      <c r="N542" s="45"/>
      <c r="O542" s="45"/>
      <c r="P542" s="45"/>
      <c r="Q542" s="45"/>
      <c r="R542" s="45"/>
      <c r="S542" s="46" t="s">
        <v>2404</v>
      </c>
      <c r="T542" s="45"/>
      <c r="U542" s="45"/>
      <c r="V542" s="45"/>
      <c r="W542" s="45"/>
      <c r="X542" s="45"/>
      <c r="Y542" s="45"/>
      <c r="Z542" s="48"/>
    </row>
    <row r="543">
      <c r="A543" s="32" t="s">
        <v>2405</v>
      </c>
      <c r="B543" s="66" t="s">
        <v>2406</v>
      </c>
      <c r="C543" s="32" t="s">
        <v>2407</v>
      </c>
      <c r="D543" s="32" t="s">
        <v>2408</v>
      </c>
      <c r="E543" s="36"/>
      <c r="F543" s="36" t="s">
        <v>33</v>
      </c>
      <c r="G543" s="32"/>
      <c r="H543" s="36"/>
      <c r="I543" s="32" t="s">
        <v>2409</v>
      </c>
      <c r="J543" s="36"/>
      <c r="K543" s="32" t="s">
        <v>39</v>
      </c>
      <c r="L543" s="32"/>
      <c r="M543" s="32"/>
      <c r="N543" s="32"/>
      <c r="O543" s="32"/>
      <c r="P543" s="32"/>
      <c r="Q543" s="32" t="s">
        <v>2410</v>
      </c>
      <c r="R543" s="36"/>
      <c r="S543" s="36"/>
      <c r="T543" s="36"/>
      <c r="U543" s="36"/>
      <c r="V543" s="36"/>
      <c r="W543" s="36"/>
      <c r="X543" s="36"/>
      <c r="Y543" s="36"/>
      <c r="Z543" s="43"/>
    </row>
    <row r="544">
      <c r="A544" s="34" t="s">
        <v>2411</v>
      </c>
      <c r="B544" s="33" t="s">
        <v>2412</v>
      </c>
      <c r="C544" s="46" t="s">
        <v>2413</v>
      </c>
      <c r="D544" s="41" t="s">
        <v>2414</v>
      </c>
      <c r="E544" s="32"/>
      <c r="F544" s="32" t="s">
        <v>33</v>
      </c>
      <c r="G544" s="36"/>
      <c r="H544" s="36"/>
      <c r="I544" s="32" t="s">
        <v>2415</v>
      </c>
      <c r="J544" s="36"/>
      <c r="K544" s="34" t="s">
        <v>39</v>
      </c>
      <c r="L544" s="34" t="s">
        <v>2416</v>
      </c>
      <c r="M544" s="36"/>
      <c r="N544" s="36"/>
      <c r="O544" s="36"/>
      <c r="P544" s="36"/>
      <c r="Q544" s="36"/>
      <c r="R544" s="36"/>
      <c r="S544" s="36"/>
      <c r="T544" s="36"/>
      <c r="U544" s="36"/>
      <c r="V544" s="36"/>
      <c r="W544" s="36"/>
      <c r="X544" s="36"/>
      <c r="Y544" s="36"/>
      <c r="Z544" s="43"/>
    </row>
    <row r="545">
      <c r="A545" s="32" t="s">
        <v>2417</v>
      </c>
      <c r="B545" s="66" t="s">
        <v>2418</v>
      </c>
      <c r="C545" s="32" t="s">
        <v>231</v>
      </c>
      <c r="D545" s="34" t="s">
        <v>269</v>
      </c>
      <c r="E545" s="32"/>
      <c r="F545" s="32"/>
      <c r="G545" s="34"/>
      <c r="H545" s="34" t="s">
        <v>37</v>
      </c>
      <c r="I545" s="34" t="s">
        <v>92</v>
      </c>
      <c r="J545" s="55" t="s">
        <v>2419</v>
      </c>
      <c r="K545" s="34" t="s">
        <v>39</v>
      </c>
      <c r="L545" s="34"/>
      <c r="M545" s="35"/>
      <c r="N545" s="35"/>
      <c r="O545" s="35"/>
      <c r="P545" s="35"/>
      <c r="Q545" s="35"/>
      <c r="R545" s="35"/>
      <c r="S545" s="35"/>
      <c r="T545" s="35"/>
      <c r="U545" s="35"/>
      <c r="V545" s="35"/>
      <c r="W545" s="35"/>
      <c r="X545" s="35"/>
      <c r="Y545" s="36"/>
      <c r="Z545" s="37"/>
    </row>
    <row r="546">
      <c r="A546" s="38" t="s">
        <v>2420</v>
      </c>
      <c r="B546" s="33" t="s">
        <v>2421</v>
      </c>
      <c r="C546" s="38" t="s">
        <v>231</v>
      </c>
      <c r="D546" s="38" t="s">
        <v>269</v>
      </c>
      <c r="E546" s="38" t="s">
        <v>898</v>
      </c>
      <c r="F546" s="38" t="s">
        <v>33</v>
      </c>
      <c r="G546" s="40"/>
      <c r="H546" s="40"/>
      <c r="I546" s="38" t="s">
        <v>28</v>
      </c>
      <c r="J546" s="38" t="s">
        <v>2422</v>
      </c>
      <c r="K546" s="38" t="s">
        <v>39</v>
      </c>
      <c r="L546" s="46" t="s">
        <v>2423</v>
      </c>
      <c r="M546" s="40"/>
      <c r="N546" s="40"/>
      <c r="O546" s="38" t="s">
        <v>2424</v>
      </c>
      <c r="P546" s="36"/>
      <c r="Q546" s="36"/>
      <c r="R546" s="36"/>
      <c r="S546" s="36"/>
      <c r="T546" s="36"/>
      <c r="U546" s="36"/>
      <c r="V546" s="36"/>
      <c r="W546" s="36"/>
      <c r="X546" s="36"/>
      <c r="Y546" s="36"/>
      <c r="Z546" s="43"/>
    </row>
    <row r="547">
      <c r="A547" s="38" t="s">
        <v>2425</v>
      </c>
      <c r="B547" s="33" t="s">
        <v>2426</v>
      </c>
      <c r="C547" s="38" t="s">
        <v>231</v>
      </c>
      <c r="D547" s="38" t="s">
        <v>269</v>
      </c>
      <c r="E547" s="40"/>
      <c r="F547" s="38" t="s">
        <v>33</v>
      </c>
      <c r="G547" s="32" t="s">
        <v>35</v>
      </c>
      <c r="H547" s="32" t="s">
        <v>37</v>
      </c>
      <c r="I547" s="38" t="s">
        <v>2427</v>
      </c>
      <c r="J547" s="38" t="s">
        <v>2428</v>
      </c>
      <c r="K547" s="38" t="s">
        <v>39</v>
      </c>
      <c r="L547" s="46" t="s">
        <v>2429</v>
      </c>
      <c r="M547" s="40"/>
      <c r="N547" s="40"/>
      <c r="O547" s="40"/>
      <c r="P547" s="40"/>
      <c r="Q547" s="40"/>
      <c r="R547" s="40"/>
      <c r="S547" s="40"/>
      <c r="T547" s="40"/>
      <c r="U547" s="40"/>
      <c r="V547" s="40"/>
      <c r="W547" s="40"/>
      <c r="X547" s="40"/>
      <c r="Y547" s="40"/>
      <c r="Z547" s="42"/>
    </row>
    <row r="548">
      <c r="A548" s="65" t="s">
        <v>2430</v>
      </c>
      <c r="B548" s="33" t="s">
        <v>2431</v>
      </c>
      <c r="C548" s="32" t="s">
        <v>1820</v>
      </c>
      <c r="D548" s="32" t="s">
        <v>269</v>
      </c>
      <c r="E548" s="55" t="s">
        <v>898</v>
      </c>
      <c r="F548" s="32" t="s">
        <v>33</v>
      </c>
      <c r="G548" s="36"/>
      <c r="H548" s="36"/>
      <c r="I548" s="32" t="s">
        <v>1820</v>
      </c>
      <c r="J548" s="65" t="s">
        <v>2432</v>
      </c>
      <c r="K548" s="34" t="s">
        <v>39</v>
      </c>
      <c r="L548" s="35"/>
      <c r="M548" s="36"/>
      <c r="N548" s="36"/>
      <c r="O548" s="36"/>
      <c r="P548" s="36"/>
      <c r="Q548" s="32" t="s">
        <v>2433</v>
      </c>
      <c r="R548" s="36"/>
      <c r="S548" s="36"/>
      <c r="T548" s="36"/>
      <c r="U548" s="36"/>
      <c r="V548" s="36"/>
      <c r="W548" s="36"/>
      <c r="X548" s="36"/>
      <c r="Y548" s="36"/>
      <c r="Z548" s="43"/>
    </row>
    <row r="549">
      <c r="A549" s="38" t="s">
        <v>2434</v>
      </c>
      <c r="B549" s="33" t="s">
        <v>2435</v>
      </c>
      <c r="C549" s="38" t="s">
        <v>2436</v>
      </c>
      <c r="D549" s="38" t="s">
        <v>2437</v>
      </c>
      <c r="E549" s="38"/>
      <c r="F549" s="38" t="s">
        <v>33</v>
      </c>
      <c r="G549" s="38" t="s">
        <v>35</v>
      </c>
      <c r="H549" s="52" t="s">
        <v>2438</v>
      </c>
      <c r="I549" s="38" t="s">
        <v>2439</v>
      </c>
      <c r="J549" s="40"/>
      <c r="K549" s="38" t="s">
        <v>39</v>
      </c>
      <c r="L549" s="82" t="s">
        <v>2440</v>
      </c>
      <c r="M549" s="40"/>
      <c r="N549" s="40"/>
      <c r="O549" s="40"/>
      <c r="P549" s="40"/>
      <c r="Q549" s="40"/>
      <c r="R549" s="40"/>
      <c r="S549" s="40"/>
      <c r="T549" s="40"/>
      <c r="U549" s="40"/>
      <c r="V549" s="40"/>
      <c r="W549" s="40"/>
      <c r="X549" s="40"/>
      <c r="Y549" s="40"/>
      <c r="Z549" s="42"/>
    </row>
    <row r="550">
      <c r="A550" s="39" t="s">
        <v>2441</v>
      </c>
      <c r="B550" s="33" t="s">
        <v>2442</v>
      </c>
      <c r="C550" s="38" t="s">
        <v>2443</v>
      </c>
      <c r="D550" s="38" t="s">
        <v>2444</v>
      </c>
      <c r="E550" s="40"/>
      <c r="F550" s="32" t="s">
        <v>33</v>
      </c>
      <c r="G550" s="32" t="s">
        <v>35</v>
      </c>
      <c r="H550" s="32" t="s">
        <v>37</v>
      </c>
      <c r="I550" s="52" t="s">
        <v>2445</v>
      </c>
      <c r="J550" s="52" t="s">
        <v>2446</v>
      </c>
      <c r="K550" s="34" t="s">
        <v>39</v>
      </c>
      <c r="L550" s="68" t="s">
        <v>2447</v>
      </c>
      <c r="M550" s="36"/>
      <c r="N550" s="36"/>
      <c r="O550" s="36"/>
      <c r="P550" s="52" t="s">
        <v>2448</v>
      </c>
      <c r="Q550" s="52" t="s">
        <v>1276</v>
      </c>
      <c r="R550" s="36"/>
      <c r="S550" s="36"/>
      <c r="T550" s="36"/>
      <c r="U550" s="36"/>
      <c r="V550" s="36"/>
      <c r="W550" s="36"/>
      <c r="X550" s="36"/>
      <c r="Y550" s="36"/>
      <c r="Z550" s="43"/>
    </row>
    <row r="551">
      <c r="A551" s="65" t="s">
        <v>2449</v>
      </c>
      <c r="B551" s="33" t="s">
        <v>2450</v>
      </c>
      <c r="C551" s="32" t="s">
        <v>2451</v>
      </c>
      <c r="D551" s="32" t="s">
        <v>2452</v>
      </c>
      <c r="E551" s="36"/>
      <c r="F551" s="36"/>
      <c r="G551" s="32" t="s">
        <v>35</v>
      </c>
      <c r="H551" s="32" t="s">
        <v>37</v>
      </c>
      <c r="I551" s="32" t="s">
        <v>269</v>
      </c>
      <c r="J551" s="65" t="s">
        <v>2453</v>
      </c>
      <c r="K551" s="34" t="s">
        <v>39</v>
      </c>
      <c r="L551" s="34" t="s">
        <v>2454</v>
      </c>
      <c r="M551" s="32"/>
      <c r="N551" s="32"/>
      <c r="O551" s="32"/>
      <c r="P551" s="32" t="s">
        <v>2455</v>
      </c>
      <c r="Q551" s="36"/>
      <c r="R551" s="32" t="s">
        <v>2456</v>
      </c>
      <c r="S551" s="36"/>
      <c r="T551" s="36"/>
      <c r="U551" s="36"/>
      <c r="V551" s="36"/>
      <c r="W551" s="36"/>
      <c r="X551" s="36"/>
      <c r="Y551" s="36"/>
      <c r="Z551" s="43"/>
    </row>
    <row r="552">
      <c r="A552" s="39" t="s">
        <v>2457</v>
      </c>
      <c r="B552" s="33" t="s">
        <v>2458</v>
      </c>
      <c r="C552" s="39" t="s">
        <v>2459</v>
      </c>
      <c r="D552" s="38" t="s">
        <v>2460</v>
      </c>
      <c r="E552" s="39"/>
      <c r="F552" s="39" t="s">
        <v>33</v>
      </c>
      <c r="G552" s="39" t="s">
        <v>35</v>
      </c>
      <c r="H552" s="40"/>
      <c r="I552" s="39" t="s">
        <v>2461</v>
      </c>
      <c r="J552" s="39" t="s">
        <v>2462</v>
      </c>
      <c r="K552" s="39" t="s">
        <v>39</v>
      </c>
      <c r="L552" s="41" t="s">
        <v>2463</v>
      </c>
      <c r="M552" s="40"/>
      <c r="N552" s="40"/>
      <c r="O552" s="40"/>
      <c r="P552" s="40"/>
      <c r="Q552" s="40"/>
      <c r="R552" s="40"/>
      <c r="S552" s="40"/>
      <c r="T552" s="40"/>
      <c r="U552" s="40"/>
      <c r="V552" s="40"/>
      <c r="W552" s="40"/>
      <c r="X552" s="40"/>
      <c r="Y552" s="40"/>
      <c r="Z552" s="42"/>
    </row>
    <row r="553">
      <c r="A553" s="39" t="s">
        <v>2464</v>
      </c>
      <c r="B553" s="33" t="s">
        <v>2465</v>
      </c>
      <c r="C553" s="39" t="s">
        <v>2459</v>
      </c>
      <c r="D553" s="38" t="s">
        <v>2460</v>
      </c>
      <c r="E553" s="39"/>
      <c r="F553" s="39" t="s">
        <v>33</v>
      </c>
      <c r="G553" s="39" t="s">
        <v>35</v>
      </c>
      <c r="H553" s="39" t="s">
        <v>37</v>
      </c>
      <c r="I553" s="39" t="s">
        <v>2466</v>
      </c>
      <c r="J553" s="39" t="s">
        <v>2467</v>
      </c>
      <c r="K553" s="39" t="s">
        <v>39</v>
      </c>
      <c r="L553" s="41" t="s">
        <v>2468</v>
      </c>
      <c r="M553" s="40"/>
      <c r="N553" s="40"/>
      <c r="O553" s="40"/>
      <c r="P553" s="40"/>
      <c r="Q553" s="40"/>
      <c r="R553" s="40"/>
      <c r="S553" s="40"/>
      <c r="T553" s="40"/>
      <c r="U553" s="40"/>
      <c r="V553" s="40"/>
      <c r="W553" s="40"/>
      <c r="X553" s="40"/>
      <c r="Y553" s="40"/>
      <c r="Z553" s="42"/>
    </row>
    <row r="554">
      <c r="A554" s="39" t="s">
        <v>2469</v>
      </c>
      <c r="B554" s="33" t="s">
        <v>2470</v>
      </c>
      <c r="C554" s="39" t="s">
        <v>2459</v>
      </c>
      <c r="D554" s="38" t="s">
        <v>2460</v>
      </c>
      <c r="E554" s="39"/>
      <c r="F554" s="39" t="s">
        <v>33</v>
      </c>
      <c r="G554" s="39" t="s">
        <v>35</v>
      </c>
      <c r="H554" s="39" t="s">
        <v>2471</v>
      </c>
      <c r="I554" s="40"/>
      <c r="J554" s="39" t="s">
        <v>2472</v>
      </c>
      <c r="K554" s="39" t="s">
        <v>39</v>
      </c>
      <c r="L554" s="45"/>
      <c r="M554" s="40"/>
      <c r="N554" s="40"/>
      <c r="O554" s="40"/>
      <c r="P554" s="40"/>
      <c r="Q554" s="40"/>
      <c r="R554" s="40"/>
      <c r="S554" s="40"/>
      <c r="T554" s="40"/>
      <c r="U554" s="40"/>
      <c r="V554" s="40"/>
      <c r="W554" s="40"/>
      <c r="X554" s="40"/>
      <c r="Y554" s="40"/>
      <c r="Z554" s="42"/>
    </row>
    <row r="555">
      <c r="A555" s="32" t="s">
        <v>2473</v>
      </c>
      <c r="B555" s="33" t="s">
        <v>2474</v>
      </c>
      <c r="C555" s="41" t="s">
        <v>2459</v>
      </c>
      <c r="D555" s="46" t="s">
        <v>2460</v>
      </c>
      <c r="E555" s="32"/>
      <c r="F555" s="32" t="s">
        <v>33</v>
      </c>
      <c r="G555" s="36"/>
      <c r="H555" s="36"/>
      <c r="I555" s="32" t="s">
        <v>2475</v>
      </c>
      <c r="J555" s="32" t="s">
        <v>2476</v>
      </c>
      <c r="K555" s="35"/>
      <c r="L555" s="35"/>
      <c r="M555" s="36"/>
      <c r="N555" s="36"/>
      <c r="O555" s="36"/>
      <c r="P555" s="36"/>
      <c r="Q555" s="36"/>
      <c r="R555" s="36"/>
      <c r="S555" s="36"/>
      <c r="T555" s="39" t="s">
        <v>2477</v>
      </c>
      <c r="U555" s="36"/>
      <c r="V555" s="36"/>
      <c r="W555" s="36"/>
      <c r="X555" s="36"/>
      <c r="Y555" s="36"/>
      <c r="Z555" s="43"/>
    </row>
    <row r="556">
      <c r="A556" s="41" t="s">
        <v>2478</v>
      </c>
      <c r="B556" s="33" t="s">
        <v>2479</v>
      </c>
      <c r="C556" s="41" t="s">
        <v>2459</v>
      </c>
      <c r="D556" s="46" t="s">
        <v>2460</v>
      </c>
      <c r="E556" s="45"/>
      <c r="F556" s="45"/>
      <c r="G556" s="45"/>
      <c r="H556" s="45"/>
      <c r="I556" s="45"/>
      <c r="J556" s="45"/>
      <c r="K556" s="45"/>
      <c r="L556" s="45"/>
      <c r="M556" s="45"/>
      <c r="N556" s="45"/>
      <c r="O556" s="45"/>
      <c r="P556" s="45"/>
      <c r="Q556" s="45"/>
      <c r="R556" s="45"/>
      <c r="S556" s="45"/>
      <c r="T556" s="45"/>
      <c r="U556" s="45"/>
      <c r="V556" s="45"/>
      <c r="W556" s="45"/>
      <c r="X556" s="45"/>
      <c r="Y556" s="45"/>
      <c r="Z556" s="48"/>
    </row>
    <row r="557">
      <c r="A557" s="41" t="s">
        <v>2480</v>
      </c>
      <c r="B557" s="33" t="s">
        <v>2481</v>
      </c>
      <c r="C557" s="46" t="s">
        <v>2459</v>
      </c>
      <c r="D557" s="46" t="s">
        <v>2460</v>
      </c>
      <c r="E557" s="41"/>
      <c r="F557" s="41" t="s">
        <v>33</v>
      </c>
      <c r="G557" s="41" t="s">
        <v>35</v>
      </c>
      <c r="H557" s="45"/>
      <c r="I557" s="45"/>
      <c r="J557" s="41" t="s">
        <v>2482</v>
      </c>
      <c r="K557" s="41" t="s">
        <v>39</v>
      </c>
      <c r="L557" s="41" t="s">
        <v>2483</v>
      </c>
      <c r="M557" s="45"/>
      <c r="N557" s="45"/>
      <c r="O557" s="45"/>
      <c r="P557" s="45"/>
      <c r="Q557" s="45"/>
      <c r="R557" s="45"/>
      <c r="S557" s="45"/>
      <c r="T557" s="45"/>
      <c r="U557" s="45"/>
      <c r="V557" s="45"/>
      <c r="W557" s="45"/>
      <c r="X557" s="45"/>
      <c r="Y557" s="45"/>
      <c r="Z557" s="48"/>
    </row>
    <row r="558">
      <c r="A558" s="41" t="s">
        <v>2484</v>
      </c>
      <c r="B558" s="33" t="s">
        <v>2485</v>
      </c>
      <c r="C558" s="41" t="s">
        <v>2459</v>
      </c>
      <c r="D558" s="46" t="s">
        <v>2460</v>
      </c>
      <c r="E558" s="45"/>
      <c r="F558" s="45"/>
      <c r="G558" s="45"/>
      <c r="H558" s="45"/>
      <c r="I558" s="45"/>
      <c r="J558" s="45"/>
      <c r="K558" s="45"/>
      <c r="L558" s="45"/>
      <c r="M558" s="45"/>
      <c r="N558" s="45"/>
      <c r="O558" s="45"/>
      <c r="P558" s="45"/>
      <c r="Q558" s="45"/>
      <c r="R558" s="45"/>
      <c r="S558" s="45"/>
      <c r="T558" s="45"/>
      <c r="U558" s="45"/>
      <c r="V558" s="45"/>
      <c r="W558" s="45"/>
      <c r="X558" s="45"/>
      <c r="Y558" s="45"/>
      <c r="Z558" s="48"/>
    </row>
    <row r="559">
      <c r="A559" s="32" t="s">
        <v>2486</v>
      </c>
      <c r="B559" s="33" t="s">
        <v>2487</v>
      </c>
      <c r="C559" s="32" t="s">
        <v>2488</v>
      </c>
      <c r="D559" s="32" t="s">
        <v>2489</v>
      </c>
      <c r="E559" s="32"/>
      <c r="F559" s="32" t="s">
        <v>33</v>
      </c>
      <c r="G559" s="32"/>
      <c r="H559" s="32"/>
      <c r="I559" s="32"/>
      <c r="J559" s="36"/>
      <c r="K559" s="34" t="s">
        <v>39</v>
      </c>
      <c r="L559" s="34" t="s">
        <v>2490</v>
      </c>
      <c r="M559" s="58"/>
      <c r="N559" s="58"/>
      <c r="O559" s="58"/>
      <c r="P559" s="58"/>
      <c r="Q559" s="58"/>
      <c r="R559" s="36"/>
      <c r="S559" s="36"/>
      <c r="T559" s="36"/>
      <c r="U559" s="36"/>
      <c r="V559" s="36"/>
      <c r="W559" s="36"/>
      <c r="X559" s="36"/>
      <c r="Y559" s="36"/>
      <c r="Z559" s="43"/>
    </row>
    <row r="560">
      <c r="A560" s="32" t="s">
        <v>2491</v>
      </c>
      <c r="B560" s="33" t="s">
        <v>2492</v>
      </c>
      <c r="C560" s="32" t="s">
        <v>2493</v>
      </c>
      <c r="D560" s="32" t="s">
        <v>2489</v>
      </c>
      <c r="E560" s="36"/>
      <c r="F560" s="36"/>
      <c r="G560" s="36"/>
      <c r="H560" s="32" t="s">
        <v>37</v>
      </c>
      <c r="I560" s="32" t="s">
        <v>28</v>
      </c>
      <c r="J560" s="32" t="s">
        <v>2494</v>
      </c>
      <c r="K560" s="34" t="s">
        <v>43</v>
      </c>
      <c r="L560" s="34" t="s">
        <v>2495</v>
      </c>
      <c r="M560" s="36"/>
      <c r="N560" s="36"/>
      <c r="O560" s="36"/>
      <c r="P560" s="36"/>
      <c r="Q560" s="36"/>
      <c r="R560" s="36"/>
      <c r="S560" s="36"/>
      <c r="T560" s="36"/>
      <c r="U560" s="36"/>
      <c r="V560" s="36"/>
      <c r="W560" s="36"/>
      <c r="X560" s="36"/>
      <c r="Y560" s="36"/>
      <c r="Z560" s="43"/>
    </row>
    <row r="561">
      <c r="A561" s="32" t="s">
        <v>2496</v>
      </c>
      <c r="B561" s="33" t="s">
        <v>2497</v>
      </c>
      <c r="C561" s="32" t="s">
        <v>2498</v>
      </c>
      <c r="D561" s="32" t="s">
        <v>2489</v>
      </c>
      <c r="E561" s="32"/>
      <c r="F561" s="32" t="s">
        <v>33</v>
      </c>
      <c r="G561" s="32" t="s">
        <v>35</v>
      </c>
      <c r="H561" s="36"/>
      <c r="I561" s="36"/>
      <c r="J561" s="36"/>
      <c r="K561" s="34" t="s">
        <v>39</v>
      </c>
      <c r="L561" s="35" t="s">
        <v>2499</v>
      </c>
      <c r="M561" s="36"/>
      <c r="N561" s="36"/>
      <c r="O561" s="36"/>
      <c r="P561" s="36"/>
      <c r="Q561" s="36"/>
      <c r="R561" s="36"/>
      <c r="S561" s="50" t="str">
        <f>HYPERLINK("http://lifescivc.com/2013/05/atlas-ix-onward-and-upward/","$265m - Atlas Venture IX")</f>
        <v>$265m - Atlas Venture IX</v>
      </c>
      <c r="T561" s="36"/>
      <c r="U561" s="36"/>
      <c r="V561" s="36"/>
      <c r="W561" s="50" t="str">
        <f>HYPERLINK("http://www.venturecapitalreporter.com/Atlas_Venture_Closes_283_Million_Fund_VIII.htm","$283m - Atlas Venture VIII")</f>
        <v>$283m - Atlas Venture VIII</v>
      </c>
      <c r="X561" s="36"/>
      <c r="Y561" s="36"/>
      <c r="Z561" s="43"/>
    </row>
    <row r="562">
      <c r="A562" s="39" t="s">
        <v>2500</v>
      </c>
      <c r="B562" s="66" t="s">
        <v>2501</v>
      </c>
      <c r="C562" s="39" t="s">
        <v>2502</v>
      </c>
      <c r="D562" s="39" t="s">
        <v>2489</v>
      </c>
      <c r="E562" s="39"/>
      <c r="F562" s="39" t="s">
        <v>33</v>
      </c>
      <c r="G562" s="40"/>
      <c r="H562" s="40"/>
      <c r="I562" s="39" t="s">
        <v>2503</v>
      </c>
      <c r="J562" s="39" t="s">
        <v>2504</v>
      </c>
      <c r="K562" s="39" t="s">
        <v>39</v>
      </c>
      <c r="L562" s="45"/>
      <c r="M562" s="38"/>
      <c r="N562" s="38"/>
      <c r="O562" s="38"/>
      <c r="P562" s="38" t="s">
        <v>1675</v>
      </c>
      <c r="Q562" s="40"/>
      <c r="R562" s="40"/>
      <c r="S562" s="40"/>
      <c r="T562" s="40"/>
      <c r="U562" s="40"/>
      <c r="V562" s="40"/>
      <c r="W562" s="40"/>
      <c r="X562" s="40"/>
      <c r="Y562" s="40"/>
      <c r="Z562" s="42"/>
    </row>
    <row r="563">
      <c r="A563" s="41" t="s">
        <v>2505</v>
      </c>
      <c r="B563" s="33" t="s">
        <v>2506</v>
      </c>
      <c r="C563" s="41" t="s">
        <v>2507</v>
      </c>
      <c r="D563" s="41" t="s">
        <v>2489</v>
      </c>
      <c r="E563" s="41"/>
      <c r="F563" s="41" t="s">
        <v>33</v>
      </c>
      <c r="G563" s="41" t="s">
        <v>35</v>
      </c>
      <c r="H563" s="45"/>
      <c r="I563" s="41"/>
      <c r="J563" s="41" t="s">
        <v>2508</v>
      </c>
      <c r="K563" s="41" t="s">
        <v>39</v>
      </c>
      <c r="L563" s="41"/>
      <c r="M563" s="45"/>
      <c r="N563" s="45"/>
      <c r="O563" s="45"/>
      <c r="P563" s="45"/>
      <c r="Q563" s="41" t="s">
        <v>2509</v>
      </c>
      <c r="R563" s="45"/>
      <c r="S563" s="41" t="s">
        <v>2510</v>
      </c>
      <c r="T563" s="45"/>
      <c r="U563" s="45"/>
      <c r="V563" s="45"/>
      <c r="W563" s="45"/>
      <c r="X563" s="41" t="s">
        <v>2511</v>
      </c>
      <c r="Y563" s="45"/>
      <c r="Z563" s="48"/>
    </row>
    <row r="564">
      <c r="A564" s="36" t="s">
        <v>2512</v>
      </c>
      <c r="B564" s="33" t="s">
        <v>2513</v>
      </c>
      <c r="C564" s="32" t="s">
        <v>2514</v>
      </c>
      <c r="D564" s="32" t="s">
        <v>2489</v>
      </c>
      <c r="E564" s="32"/>
      <c r="F564" s="32" t="s">
        <v>33</v>
      </c>
      <c r="G564" s="32" t="s">
        <v>35</v>
      </c>
      <c r="H564" s="36"/>
      <c r="I564" s="36"/>
      <c r="J564" s="36"/>
      <c r="K564" s="34" t="s">
        <v>39</v>
      </c>
      <c r="L564" s="34" t="s">
        <v>2515</v>
      </c>
      <c r="M564" s="36"/>
      <c r="N564" s="36"/>
      <c r="O564" s="36"/>
      <c r="P564" s="36"/>
      <c r="Q564" s="36"/>
      <c r="R564" s="36"/>
      <c r="S564" s="50" t="str">
        <f>HYPERLINK("http://www.pehub.com/2013/11/blumberg-capital-closes-150-mln-fund-iii/","$150m - Fund III")</f>
        <v>$150m - Fund III</v>
      </c>
      <c r="T564" s="36"/>
      <c r="U564" s="67" t="str">
        <f>HYPERLINK("http://pevc.dowjones.com/article?pid=32&amp;an=DJFVW00020110113e71e0025u&amp;ReturnUrl=http%3a%2f%2fpevc.dowjones.com%2farticle%3fpid%3d32%26an%3dDJFVW00020110113e71e0025u","$90 million Fund II")</f>
        <v>$90 million Fund II</v>
      </c>
      <c r="V564" s="36"/>
      <c r="W564" s="36"/>
      <c r="X564" s="36"/>
      <c r="Y564" s="36"/>
      <c r="Z564" s="43"/>
    </row>
    <row r="565">
      <c r="A565" s="36" t="s">
        <v>2516</v>
      </c>
      <c r="B565" s="33" t="s">
        <v>1448</v>
      </c>
      <c r="C565" s="82" t="s">
        <v>2517</v>
      </c>
      <c r="D565" s="46" t="s">
        <v>2489</v>
      </c>
      <c r="E565" s="34"/>
      <c r="F565" s="34" t="s">
        <v>33</v>
      </c>
      <c r="G565" s="34" t="s">
        <v>35</v>
      </c>
      <c r="H565" s="34" t="s">
        <v>37</v>
      </c>
      <c r="I565" s="82" t="s">
        <v>2518</v>
      </c>
      <c r="J565" s="82" t="s">
        <v>2519</v>
      </c>
      <c r="K565" s="34" t="s">
        <v>39</v>
      </c>
      <c r="L565" s="35"/>
      <c r="M565" s="35"/>
      <c r="N565" s="35"/>
      <c r="O565" s="35"/>
      <c r="P565" s="35"/>
      <c r="Q565" s="35"/>
      <c r="R565" s="82" t="s">
        <v>2520</v>
      </c>
      <c r="S565" s="35"/>
      <c r="T565" s="82" t="s">
        <v>2521</v>
      </c>
      <c r="U565" s="35"/>
      <c r="V565" s="35"/>
      <c r="W565" s="35"/>
      <c r="X565" s="35"/>
      <c r="Y565" s="82" t="s">
        <v>2522</v>
      </c>
      <c r="Z565" s="37"/>
    </row>
    <row r="566">
      <c r="A566" s="53" t="s">
        <v>2523</v>
      </c>
      <c r="B566" s="33" t="s">
        <v>2524</v>
      </c>
      <c r="C566" s="41" t="s">
        <v>2525</v>
      </c>
      <c r="D566" s="46" t="s">
        <v>2489</v>
      </c>
      <c r="E566" s="34"/>
      <c r="F566" s="34"/>
      <c r="G566" s="34"/>
      <c r="H566" s="35"/>
      <c r="I566" s="35"/>
      <c r="J566" s="35"/>
      <c r="K566" s="35"/>
      <c r="L566" s="35"/>
      <c r="M566" s="35"/>
      <c r="N566" s="35"/>
      <c r="O566" s="35"/>
      <c r="P566" s="35"/>
      <c r="Q566" s="35"/>
      <c r="R566" s="35"/>
      <c r="S566" s="35"/>
      <c r="T566" s="35"/>
      <c r="U566" s="35"/>
      <c r="V566" s="35"/>
      <c r="W566" s="35"/>
      <c r="X566" s="35"/>
      <c r="Y566" s="36"/>
      <c r="Z566" s="37"/>
    </row>
    <row r="567">
      <c r="A567" s="40" t="s">
        <v>2526</v>
      </c>
      <c r="B567" s="33" t="s">
        <v>2527</v>
      </c>
      <c r="C567" s="64" t="s">
        <v>2502</v>
      </c>
      <c r="D567" s="40" t="s">
        <v>2489</v>
      </c>
      <c r="E567" s="40"/>
      <c r="F567" s="40" t="s">
        <v>33</v>
      </c>
      <c r="G567" s="40"/>
      <c r="H567" s="40"/>
      <c r="I567" s="40" t="s">
        <v>1286</v>
      </c>
      <c r="J567" s="88" t="s">
        <v>2528</v>
      </c>
      <c r="K567" s="40" t="s">
        <v>39</v>
      </c>
      <c r="L567" s="45" t="s">
        <v>2529</v>
      </c>
      <c r="M567" s="36"/>
      <c r="N567" s="36"/>
      <c r="O567" s="36"/>
      <c r="P567" s="36"/>
      <c r="Q567" s="36"/>
      <c r="R567" s="36"/>
      <c r="S567" s="36"/>
      <c r="T567" s="36"/>
      <c r="U567" s="36"/>
      <c r="V567" s="36"/>
      <c r="W567" s="36"/>
      <c r="X567" s="36"/>
      <c r="Y567" s="36"/>
      <c r="Z567" s="43"/>
    </row>
    <row r="568">
      <c r="A568" s="59" t="s">
        <v>2530</v>
      </c>
      <c r="B568" s="33" t="s">
        <v>2531</v>
      </c>
      <c r="C568" s="41" t="s">
        <v>2488</v>
      </c>
      <c r="D568" s="46" t="s">
        <v>2489</v>
      </c>
      <c r="E568" s="34"/>
      <c r="F568" s="34"/>
      <c r="G568" s="35"/>
      <c r="H568" s="35"/>
      <c r="I568" s="35"/>
      <c r="J568" s="35"/>
      <c r="K568" s="35"/>
      <c r="L568" s="35"/>
      <c r="M568" s="35"/>
      <c r="N568" s="35"/>
      <c r="O568" s="35"/>
      <c r="P568" s="35"/>
      <c r="Q568" s="35"/>
      <c r="R568" s="35"/>
      <c r="S568" s="35"/>
      <c r="T568" s="35"/>
      <c r="U568" s="35"/>
      <c r="V568" s="35"/>
      <c r="W568" s="35"/>
      <c r="X568" s="35"/>
      <c r="Y568" s="36"/>
      <c r="Z568" s="37"/>
    </row>
    <row r="569">
      <c r="A569" s="34" t="s">
        <v>2532</v>
      </c>
      <c r="B569" s="33" t="s">
        <v>2533</v>
      </c>
      <c r="C569" s="41" t="s">
        <v>2502</v>
      </c>
      <c r="D569" s="46" t="s">
        <v>2489</v>
      </c>
      <c r="E569" s="32"/>
      <c r="F569" s="32" t="s">
        <v>33</v>
      </c>
      <c r="G569" s="36"/>
      <c r="H569" s="36"/>
      <c r="I569" s="32" t="s">
        <v>2534</v>
      </c>
      <c r="J569" s="35"/>
      <c r="K569" s="34" t="s">
        <v>39</v>
      </c>
      <c r="L569" s="32" t="s">
        <v>2535</v>
      </c>
      <c r="M569" s="36"/>
      <c r="N569" s="36"/>
      <c r="O569" s="36"/>
      <c r="P569" s="36"/>
      <c r="Q569" s="36"/>
      <c r="R569" s="36"/>
      <c r="S569" s="67" t="str">
        <f>HYPERLINK("http://techcrunch.com/2014/01/14/ff-rose/","$52M - ff Rose Venture Capital Fund")</f>
        <v>$52M - ff Rose Venture Capital Fund</v>
      </c>
      <c r="T569" s="36"/>
      <c r="U569" s="32" t="s">
        <v>2536</v>
      </c>
      <c r="V569" s="36"/>
      <c r="W569" s="36"/>
      <c r="X569" s="36"/>
      <c r="Y569" s="36"/>
      <c r="Z569" s="43"/>
    </row>
    <row r="570">
      <c r="A570" s="40" t="s">
        <v>2537</v>
      </c>
      <c r="B570" s="33" t="s">
        <v>2538</v>
      </c>
      <c r="C570" s="64" t="s">
        <v>2502</v>
      </c>
      <c r="D570" s="40" t="s">
        <v>2489</v>
      </c>
      <c r="E570" s="40"/>
      <c r="F570" s="40" t="s">
        <v>33</v>
      </c>
      <c r="G570" s="40"/>
      <c r="H570" s="40"/>
      <c r="I570" s="40"/>
      <c r="J570" s="40"/>
      <c r="K570" s="40" t="s">
        <v>39</v>
      </c>
      <c r="L570" s="45"/>
      <c r="M570" s="36"/>
      <c r="N570" s="36"/>
      <c r="O570" s="36"/>
      <c r="P570" s="36"/>
      <c r="Q570" s="36"/>
      <c r="R570" s="36"/>
      <c r="S570" s="36"/>
      <c r="T570" s="36"/>
      <c r="U570" s="36"/>
      <c r="V570" s="36"/>
      <c r="W570" s="36"/>
      <c r="X570" s="36"/>
      <c r="Y570" s="36"/>
      <c r="Z570" s="43"/>
    </row>
    <row r="571">
      <c r="A571" s="53" t="s">
        <v>2539</v>
      </c>
      <c r="B571" s="33" t="s">
        <v>2540</v>
      </c>
      <c r="C571" s="41" t="s">
        <v>2541</v>
      </c>
      <c r="D571" s="46" t="s">
        <v>2489</v>
      </c>
      <c r="E571" s="34"/>
      <c r="F571" s="34"/>
      <c r="G571" s="35"/>
      <c r="H571" s="35"/>
      <c r="I571" s="35"/>
      <c r="J571" s="35"/>
      <c r="K571" s="35"/>
      <c r="L571" s="35"/>
      <c r="M571" s="35"/>
      <c r="N571" s="35"/>
      <c r="O571" s="35"/>
      <c r="P571" s="35"/>
      <c r="Q571" s="35"/>
      <c r="R571" s="35"/>
      <c r="S571" s="35"/>
      <c r="T571" s="35"/>
      <c r="U571" s="35"/>
      <c r="V571" s="35"/>
      <c r="W571" s="35"/>
      <c r="X571" s="35"/>
      <c r="Y571" s="36"/>
      <c r="Z571" s="37"/>
    </row>
    <row r="572">
      <c r="A572" s="38" t="s">
        <v>2542</v>
      </c>
      <c r="B572" s="33" t="s">
        <v>2543</v>
      </c>
      <c r="C572" s="38" t="s">
        <v>2544</v>
      </c>
      <c r="D572" s="55" t="s">
        <v>2489</v>
      </c>
      <c r="E572" s="40"/>
      <c r="F572" s="40"/>
      <c r="G572" s="38" t="s">
        <v>35</v>
      </c>
      <c r="H572" s="38" t="s">
        <v>37</v>
      </c>
      <c r="I572" s="38" t="s">
        <v>212</v>
      </c>
      <c r="J572" s="40"/>
      <c r="K572" s="38" t="s">
        <v>39</v>
      </c>
      <c r="L572" s="41" t="s">
        <v>2545</v>
      </c>
      <c r="M572" s="40"/>
      <c r="N572" s="40"/>
      <c r="O572" s="40"/>
      <c r="P572" s="40"/>
      <c r="Q572" s="40"/>
      <c r="R572" s="40"/>
      <c r="S572" s="40"/>
      <c r="T572" s="40"/>
      <c r="U572" s="40"/>
      <c r="V572" s="40"/>
      <c r="W572" s="40"/>
      <c r="X572" s="40"/>
      <c r="Y572" s="40"/>
      <c r="Z572" s="42"/>
    </row>
    <row r="573">
      <c r="A573" s="32" t="s">
        <v>2546</v>
      </c>
      <c r="B573" s="33" t="s">
        <v>2547</v>
      </c>
      <c r="C573" s="54" t="s">
        <v>2548</v>
      </c>
      <c r="D573" s="32" t="s">
        <v>2489</v>
      </c>
      <c r="E573" s="32"/>
      <c r="F573" s="32"/>
      <c r="G573" s="32" t="s">
        <v>35</v>
      </c>
      <c r="H573" s="32" t="s">
        <v>37</v>
      </c>
      <c r="I573" s="36"/>
      <c r="J573" s="36"/>
      <c r="K573" s="34" t="s">
        <v>43</v>
      </c>
      <c r="L573" s="34" t="s">
        <v>2549</v>
      </c>
      <c r="M573" s="36"/>
      <c r="N573" s="36"/>
      <c r="O573" s="36"/>
      <c r="P573" s="36"/>
      <c r="Q573" s="36"/>
      <c r="R573" s="50" t="str">
        <f>HYPERLINK("http://www.ft.com/cms/s/0/cb19852a-0783-11e4-b1b0-00144feab7de.html","$100m fund")</f>
        <v>$100m fund</v>
      </c>
      <c r="S573" s="36"/>
      <c r="T573" s="36"/>
      <c r="U573" s="36"/>
      <c r="V573" s="36"/>
      <c r="W573" s="36"/>
      <c r="X573" s="36"/>
      <c r="Y573" s="36"/>
      <c r="Z573" s="43"/>
    </row>
    <row r="574">
      <c r="A574" s="36" t="s">
        <v>2550</v>
      </c>
      <c r="B574" s="33" t="s">
        <v>2551</v>
      </c>
      <c r="C574" s="41" t="s">
        <v>2502</v>
      </c>
      <c r="D574" s="41" t="s">
        <v>2489</v>
      </c>
      <c r="E574" s="32"/>
      <c r="F574" s="32" t="s">
        <v>33</v>
      </c>
      <c r="G574" s="32" t="s">
        <v>35</v>
      </c>
      <c r="H574" s="36"/>
      <c r="I574" s="32" t="s">
        <v>2552</v>
      </c>
      <c r="J574" s="36"/>
      <c r="K574" s="32" t="s">
        <v>39</v>
      </c>
      <c r="L574" s="32" t="s">
        <v>2553</v>
      </c>
      <c r="M574" s="32"/>
      <c r="N574" s="32"/>
      <c r="O574" s="32"/>
      <c r="P574" s="32"/>
      <c r="Q574" s="32" t="s">
        <v>2554</v>
      </c>
      <c r="R574" s="36"/>
      <c r="S574" s="36"/>
      <c r="T574" s="32" t="s">
        <v>2555</v>
      </c>
      <c r="U574" s="36"/>
      <c r="V574" s="32" t="s">
        <v>2556</v>
      </c>
      <c r="W574" s="36"/>
      <c r="X574" s="36"/>
      <c r="Y574" s="36"/>
      <c r="Z574" s="43"/>
    </row>
    <row r="575">
      <c r="A575" s="36" t="s">
        <v>2557</v>
      </c>
      <c r="B575" s="33" t="s">
        <v>2558</v>
      </c>
      <c r="C575" s="41" t="s">
        <v>2559</v>
      </c>
      <c r="D575" s="41" t="s">
        <v>2489</v>
      </c>
      <c r="E575" s="32"/>
      <c r="F575" s="32" t="s">
        <v>33</v>
      </c>
      <c r="G575" s="36"/>
      <c r="H575" s="36"/>
      <c r="I575" s="54" t="s">
        <v>2560</v>
      </c>
      <c r="J575" s="54" t="s">
        <v>2561</v>
      </c>
      <c r="K575" s="34" t="s">
        <v>43</v>
      </c>
      <c r="L575" s="35" t="s">
        <v>2562</v>
      </c>
      <c r="M575" s="36"/>
      <c r="N575" s="36"/>
      <c r="O575" s="36"/>
      <c r="P575" s="36"/>
      <c r="Q575" s="36"/>
      <c r="R575" s="36"/>
      <c r="S575" s="36"/>
      <c r="T575" s="50" t="str">
        <f>HYPERLINK("http://newsroom.intel.com/community/intel_newsroom/blog/2011/11/15/intel-capital-unveils-100-million-intel-capital-appupsm-fund-announces-first-investments","$100m - Intel Capital AppUp Fund")</f>
        <v>$100m - Intel Capital AppUp Fund</v>
      </c>
      <c r="U575" s="50" t="str">
        <f>HYPERLINK("http://newsroom.intel.com/community/intel_newsroom/blog/2011/08/10/intel-capital-creates-300-million-ultrabook-fund","$300m - Ultrabook fund")</f>
        <v>$300m - Ultrabook fund</v>
      </c>
      <c r="V575" s="36"/>
      <c r="W575" s="36"/>
      <c r="X575" s="36"/>
      <c r="Y575" s="36"/>
      <c r="Z575" s="43"/>
    </row>
    <row r="576">
      <c r="A576" s="36" t="s">
        <v>2563</v>
      </c>
      <c r="B576" s="33" t="s">
        <v>2564</v>
      </c>
      <c r="C576" s="41" t="s">
        <v>2488</v>
      </c>
      <c r="D576" s="41" t="s">
        <v>2489</v>
      </c>
      <c r="E576" s="36"/>
      <c r="F576" s="36"/>
      <c r="G576" s="36"/>
      <c r="H576" s="36"/>
      <c r="I576" s="36"/>
      <c r="J576" s="36"/>
      <c r="K576" s="36"/>
      <c r="L576" s="36" t="s">
        <v>2565</v>
      </c>
      <c r="M576" s="36"/>
      <c r="N576" s="36"/>
      <c r="O576" s="36"/>
      <c r="P576" s="36"/>
      <c r="Q576" s="36"/>
      <c r="R576" s="36"/>
      <c r="S576" s="36"/>
      <c r="T576" s="36"/>
      <c r="U576" s="36"/>
      <c r="V576" s="36"/>
      <c r="W576" s="36"/>
      <c r="X576" s="36"/>
      <c r="Y576" s="36"/>
      <c r="Z576" s="43"/>
    </row>
    <row r="577">
      <c r="A577" s="40" t="s">
        <v>2566</v>
      </c>
      <c r="B577" s="33" t="s">
        <v>2567</v>
      </c>
      <c r="C577" s="64" t="s">
        <v>2502</v>
      </c>
      <c r="D577" s="40" t="s">
        <v>2489</v>
      </c>
      <c r="E577" s="40"/>
      <c r="F577" s="40" t="s">
        <v>33</v>
      </c>
      <c r="G577" s="40"/>
      <c r="H577" s="40"/>
      <c r="I577" s="40" t="s">
        <v>1430</v>
      </c>
      <c r="J577" s="40" t="s">
        <v>2568</v>
      </c>
      <c r="K577" s="40" t="s">
        <v>39</v>
      </c>
      <c r="L577" s="45" t="s">
        <v>2569</v>
      </c>
      <c r="M577" s="36"/>
      <c r="N577" s="36"/>
      <c r="O577" s="36"/>
      <c r="P577" s="36"/>
      <c r="Q577" s="36"/>
      <c r="R577" s="36"/>
      <c r="S577" s="36"/>
      <c r="T577" s="36"/>
      <c r="U577" s="36"/>
      <c r="V577" s="36"/>
      <c r="W577" s="36"/>
      <c r="X577" s="36"/>
      <c r="Y577" s="36"/>
      <c r="Z577" s="43"/>
    </row>
    <row r="578">
      <c r="A578" s="53" t="s">
        <v>2570</v>
      </c>
      <c r="B578" s="33" t="s">
        <v>2571</v>
      </c>
      <c r="C578" s="41" t="s">
        <v>2572</v>
      </c>
      <c r="D578" s="41" t="s">
        <v>2489</v>
      </c>
      <c r="E578" s="34"/>
      <c r="F578" s="34"/>
      <c r="G578" s="35"/>
      <c r="H578" s="35"/>
      <c r="I578" s="35"/>
      <c r="J578" s="35"/>
      <c r="K578" s="35"/>
      <c r="L578" s="35"/>
      <c r="M578" s="35"/>
      <c r="N578" s="35"/>
      <c r="O578" s="35"/>
      <c r="P578" s="35"/>
      <c r="Q578" s="35"/>
      <c r="R578" s="35"/>
      <c r="S578" s="35"/>
      <c r="T578" s="35"/>
      <c r="U578" s="35"/>
      <c r="V578" s="35"/>
      <c r="W578" s="35"/>
      <c r="X578" s="35"/>
      <c r="Y578" s="36"/>
      <c r="Z578" s="37"/>
    </row>
    <row r="579">
      <c r="A579" s="40" t="s">
        <v>2573</v>
      </c>
      <c r="B579" s="33" t="s">
        <v>2574</v>
      </c>
      <c r="C579" s="64" t="s">
        <v>2502</v>
      </c>
      <c r="D579" s="40" t="s">
        <v>2489</v>
      </c>
      <c r="E579" s="40"/>
      <c r="F579" s="40" t="s">
        <v>33</v>
      </c>
      <c r="G579" s="40" t="s">
        <v>35</v>
      </c>
      <c r="H579" s="40" t="s">
        <v>37</v>
      </c>
      <c r="I579" s="40" t="s">
        <v>345</v>
      </c>
      <c r="J579" s="40" t="s">
        <v>2575</v>
      </c>
      <c r="K579" s="40" t="s">
        <v>39</v>
      </c>
      <c r="L579" s="45" t="s">
        <v>2576</v>
      </c>
      <c r="M579" s="36"/>
      <c r="N579" s="36"/>
      <c r="O579" s="36"/>
      <c r="P579" s="36"/>
      <c r="Q579" s="36"/>
      <c r="R579" s="36"/>
      <c r="S579" s="36"/>
      <c r="T579" s="36"/>
      <c r="U579" s="36"/>
      <c r="V579" s="36"/>
      <c r="W579" s="36"/>
      <c r="X579" s="36"/>
      <c r="Y579" s="36"/>
      <c r="Z579" s="43"/>
    </row>
    <row r="580">
      <c r="A580" s="35" t="s">
        <v>2577</v>
      </c>
      <c r="B580" s="33" t="s">
        <v>2578</v>
      </c>
      <c r="C580" s="41" t="s">
        <v>2579</v>
      </c>
      <c r="D580" s="41" t="s">
        <v>2489</v>
      </c>
      <c r="E580" s="32"/>
      <c r="F580" s="32" t="s">
        <v>33</v>
      </c>
      <c r="G580" s="32" t="s">
        <v>35</v>
      </c>
      <c r="H580" s="32" t="s">
        <v>37</v>
      </c>
      <c r="I580" s="32" t="s">
        <v>2580</v>
      </c>
      <c r="J580" s="32" t="s">
        <v>262</v>
      </c>
      <c r="K580" s="34" t="s">
        <v>39</v>
      </c>
      <c r="L580" s="34" t="s">
        <v>2581</v>
      </c>
      <c r="M580" s="36"/>
      <c r="N580" s="36"/>
      <c r="O580" s="36"/>
      <c r="P580" s="36"/>
      <c r="Q580" s="36"/>
      <c r="R580" s="36"/>
      <c r="S580" s="36"/>
      <c r="T580" s="36"/>
      <c r="U580" s="36"/>
      <c r="V580" s="36"/>
      <c r="W580" s="36"/>
      <c r="X580" s="36"/>
      <c r="Y580" s="36"/>
      <c r="Z580" s="43"/>
    </row>
    <row r="581">
      <c r="A581" s="32" t="s">
        <v>2582</v>
      </c>
      <c r="B581" s="33" t="s">
        <v>2583</v>
      </c>
      <c r="C581" s="32" t="s">
        <v>2502</v>
      </c>
      <c r="D581" s="32" t="s">
        <v>2489</v>
      </c>
      <c r="E581" s="32"/>
      <c r="F581" s="32" t="s">
        <v>33</v>
      </c>
      <c r="G581" s="36"/>
      <c r="H581" s="36"/>
      <c r="I581" s="32" t="s">
        <v>212</v>
      </c>
      <c r="J581" s="36"/>
      <c r="K581" s="34" t="s">
        <v>39</v>
      </c>
      <c r="L581" s="35"/>
      <c r="M581" s="36"/>
      <c r="N581" s="36"/>
      <c r="O581" s="36"/>
      <c r="P581" s="36"/>
      <c r="Q581" s="36"/>
      <c r="R581" s="36"/>
      <c r="S581" s="36"/>
      <c r="T581" s="36"/>
      <c r="U581" s="36"/>
      <c r="V581" s="36"/>
      <c r="W581" s="36"/>
      <c r="X581" s="36"/>
      <c r="Y581" s="36"/>
      <c r="Z581" s="43"/>
    </row>
    <row r="582">
      <c r="A582" s="35" t="s">
        <v>2584</v>
      </c>
      <c r="B582" s="33" t="s">
        <v>2585</v>
      </c>
      <c r="C582" s="41" t="s">
        <v>2586</v>
      </c>
      <c r="D582" s="41" t="s">
        <v>2489</v>
      </c>
      <c r="E582" s="32"/>
      <c r="F582" s="32" t="s">
        <v>33</v>
      </c>
      <c r="G582" s="36"/>
      <c r="H582" s="36"/>
      <c r="I582" s="32" t="s">
        <v>28</v>
      </c>
      <c r="J582" s="41" t="s">
        <v>2587</v>
      </c>
      <c r="K582" s="35"/>
      <c r="L582" s="34" t="s">
        <v>2588</v>
      </c>
      <c r="M582" s="36"/>
      <c r="N582" s="36"/>
      <c r="O582" s="36"/>
      <c r="P582" s="36"/>
      <c r="Q582" s="36"/>
      <c r="R582" s="36"/>
      <c r="S582" s="36"/>
      <c r="T582" s="36"/>
      <c r="U582" s="36"/>
      <c r="V582" s="36"/>
      <c r="W582" s="36"/>
      <c r="X582" s="36"/>
      <c r="Y582" s="36"/>
      <c r="Z582" s="43"/>
    </row>
    <row r="583">
      <c r="A583" s="36" t="s">
        <v>2589</v>
      </c>
      <c r="B583" s="33" t="s">
        <v>2590</v>
      </c>
      <c r="C583" s="46" t="s">
        <v>2591</v>
      </c>
      <c r="D583" s="46" t="s">
        <v>2489</v>
      </c>
      <c r="E583" s="36"/>
      <c r="F583" s="36"/>
      <c r="G583" s="36"/>
      <c r="H583" s="36"/>
      <c r="I583" s="36"/>
      <c r="J583" s="36"/>
      <c r="K583" s="36"/>
      <c r="L583" s="36" t="s">
        <v>2592</v>
      </c>
      <c r="M583" s="36"/>
      <c r="N583" s="36"/>
      <c r="O583" s="36"/>
      <c r="P583" s="36"/>
      <c r="Q583" s="36"/>
      <c r="R583" s="36"/>
      <c r="S583" s="36"/>
      <c r="T583" s="36"/>
      <c r="U583" s="36"/>
      <c r="V583" s="36"/>
      <c r="W583" s="36"/>
      <c r="X583" s="36"/>
      <c r="Y583" s="36"/>
      <c r="Z583" s="43"/>
    </row>
    <row r="584">
      <c r="A584" s="32" t="s">
        <v>2593</v>
      </c>
      <c r="B584" s="33" t="s">
        <v>2594</v>
      </c>
      <c r="C584" s="32" t="s">
        <v>2488</v>
      </c>
      <c r="D584" s="32" t="s">
        <v>2489</v>
      </c>
      <c r="E584" s="32"/>
      <c r="F584" s="32" t="s">
        <v>33</v>
      </c>
      <c r="G584" s="76"/>
      <c r="H584" s="36"/>
      <c r="I584" s="32" t="s">
        <v>2595</v>
      </c>
      <c r="J584" s="32" t="s">
        <v>2596</v>
      </c>
      <c r="K584" s="34" t="s">
        <v>39</v>
      </c>
      <c r="L584" s="34" t="s">
        <v>2597</v>
      </c>
      <c r="M584" s="32"/>
      <c r="N584" s="32"/>
      <c r="O584" s="32"/>
      <c r="P584" s="32" t="s">
        <v>2598</v>
      </c>
      <c r="Q584" s="32" t="s">
        <v>2598</v>
      </c>
      <c r="R584" s="32" t="s">
        <v>2598</v>
      </c>
      <c r="S584" s="36"/>
      <c r="T584" s="36"/>
      <c r="U584" s="36"/>
      <c r="V584" s="36"/>
      <c r="W584" s="36"/>
      <c r="X584" s="36"/>
      <c r="Y584" s="36"/>
      <c r="Z584" s="43"/>
    </row>
    <row r="585">
      <c r="A585" s="45" t="s">
        <v>2599</v>
      </c>
      <c r="B585" s="33" t="s">
        <v>2600</v>
      </c>
      <c r="C585" s="46" t="s">
        <v>2488</v>
      </c>
      <c r="D585" s="45" t="s">
        <v>2489</v>
      </c>
      <c r="E585" s="41"/>
      <c r="F585" s="41" t="s">
        <v>33</v>
      </c>
      <c r="G585" s="45"/>
      <c r="H585" s="45"/>
      <c r="I585" s="45"/>
      <c r="J585" s="45"/>
      <c r="K585" s="45"/>
      <c r="L585" s="45"/>
      <c r="M585" s="45"/>
      <c r="N585" s="45"/>
      <c r="O585" s="45"/>
      <c r="P585" s="45"/>
      <c r="Q585" s="45"/>
      <c r="R585" s="45"/>
      <c r="S585" s="45"/>
      <c r="T585" s="45"/>
      <c r="U585" s="45"/>
      <c r="V585" s="45"/>
      <c r="W585" s="45"/>
      <c r="X585" s="45"/>
      <c r="Y585" s="45"/>
      <c r="Z585" s="48"/>
    </row>
    <row r="586">
      <c r="A586" s="35" t="s">
        <v>2601</v>
      </c>
      <c r="B586" s="33" t="s">
        <v>1227</v>
      </c>
      <c r="C586" s="32" t="s">
        <v>2602</v>
      </c>
      <c r="D586" s="32" t="s">
        <v>2489</v>
      </c>
      <c r="E586" s="32"/>
      <c r="F586" s="32" t="s">
        <v>33</v>
      </c>
      <c r="G586" s="36" t="s">
        <v>35</v>
      </c>
      <c r="H586" s="36"/>
      <c r="I586" s="32" t="s">
        <v>2603</v>
      </c>
      <c r="J586" s="36"/>
      <c r="K586" s="34" t="s">
        <v>39</v>
      </c>
      <c r="L586" s="34" t="s">
        <v>2604</v>
      </c>
      <c r="M586" s="36"/>
      <c r="N586" s="36"/>
      <c r="O586" s="36"/>
      <c r="P586" s="36"/>
      <c r="Q586" s="36"/>
      <c r="R586" s="32" t="s">
        <v>2605</v>
      </c>
      <c r="S586" s="36"/>
      <c r="T586" s="36"/>
      <c r="U586" s="36"/>
      <c r="V586" s="36"/>
      <c r="W586" s="36"/>
      <c r="X586" s="36"/>
      <c r="Y586" s="36"/>
      <c r="Z586" s="43"/>
    </row>
    <row r="587">
      <c r="A587" s="35" t="s">
        <v>2606</v>
      </c>
      <c r="B587" s="33" t="s">
        <v>2607</v>
      </c>
      <c r="C587" s="41" t="s">
        <v>2488</v>
      </c>
      <c r="D587" s="41" t="s">
        <v>2489</v>
      </c>
      <c r="E587" s="36"/>
      <c r="F587" s="36"/>
      <c r="G587" s="36"/>
      <c r="H587" s="36"/>
      <c r="I587" s="36"/>
      <c r="J587" s="36"/>
      <c r="K587" s="35"/>
      <c r="L587" s="35"/>
      <c r="M587" s="36"/>
      <c r="N587" s="36"/>
      <c r="O587" s="36"/>
      <c r="P587" s="36"/>
      <c r="Q587" s="36"/>
      <c r="R587" s="36"/>
      <c r="S587" s="36"/>
      <c r="T587" s="36"/>
      <c r="U587" s="36"/>
      <c r="V587" s="36"/>
      <c r="W587" s="36"/>
      <c r="X587" s="36"/>
      <c r="Y587" s="36"/>
      <c r="Z587" s="43"/>
    </row>
    <row r="588">
      <c r="A588" s="36" t="s">
        <v>2608</v>
      </c>
      <c r="B588" s="33" t="s">
        <v>2609</v>
      </c>
      <c r="C588" s="41" t="s">
        <v>2502</v>
      </c>
      <c r="D588" s="41" t="s">
        <v>2489</v>
      </c>
      <c r="E588" s="36"/>
      <c r="F588" s="36"/>
      <c r="G588" s="36"/>
      <c r="H588" s="36"/>
      <c r="I588" s="36"/>
      <c r="J588" s="36"/>
      <c r="K588" s="36"/>
      <c r="L588" s="36" t="s">
        <v>2610</v>
      </c>
      <c r="M588" s="36"/>
      <c r="N588" s="36"/>
      <c r="O588" s="36"/>
      <c r="P588" s="36"/>
      <c r="Q588" s="36"/>
      <c r="R588" s="36"/>
      <c r="S588" s="36"/>
      <c r="T588" s="36"/>
      <c r="U588" s="36"/>
      <c r="V588" s="36"/>
      <c r="W588" s="36"/>
      <c r="X588" s="36"/>
      <c r="Y588" s="36"/>
      <c r="Z588" s="43"/>
    </row>
    <row r="589">
      <c r="A589" s="35" t="s">
        <v>2611</v>
      </c>
      <c r="B589" s="33" t="s">
        <v>2612</v>
      </c>
      <c r="C589" s="41" t="s">
        <v>2502</v>
      </c>
      <c r="D589" s="41" t="s">
        <v>2489</v>
      </c>
      <c r="E589" s="36"/>
      <c r="F589" s="36"/>
      <c r="G589" s="36" t="s">
        <v>35</v>
      </c>
      <c r="H589" s="32" t="s">
        <v>37</v>
      </c>
      <c r="I589" s="32" t="s">
        <v>2613</v>
      </c>
      <c r="J589" s="41" t="s">
        <v>2614</v>
      </c>
      <c r="K589" s="34" t="s">
        <v>39</v>
      </c>
      <c r="L589" s="45"/>
      <c r="M589" s="36"/>
      <c r="N589" s="36"/>
      <c r="O589" s="36"/>
      <c r="P589" s="36"/>
      <c r="Q589" s="36"/>
      <c r="R589" s="36"/>
      <c r="S589" s="36"/>
      <c r="T589" s="36"/>
      <c r="U589" s="36"/>
      <c r="V589" s="36"/>
      <c r="W589" s="36"/>
      <c r="X589" s="36"/>
      <c r="Y589" s="36"/>
      <c r="Z589" s="43"/>
    </row>
    <row r="590">
      <c r="A590" s="36" t="s">
        <v>2615</v>
      </c>
      <c r="B590" s="33" t="s">
        <v>2616</v>
      </c>
      <c r="C590" s="41" t="s">
        <v>2493</v>
      </c>
      <c r="D590" s="41" t="s">
        <v>2489</v>
      </c>
      <c r="E590" s="36"/>
      <c r="F590" s="36"/>
      <c r="G590" s="36"/>
      <c r="H590" s="36"/>
      <c r="I590" s="36"/>
      <c r="J590" s="36"/>
      <c r="K590" s="36"/>
      <c r="L590" s="36" t="s">
        <v>2617</v>
      </c>
      <c r="M590" s="36"/>
      <c r="N590" s="36"/>
      <c r="O590" s="36"/>
      <c r="P590" s="36"/>
      <c r="Q590" s="36"/>
      <c r="R590" s="36"/>
      <c r="S590" s="36"/>
      <c r="T590" s="36"/>
      <c r="U590" s="36"/>
      <c r="V590" s="36"/>
      <c r="W590" s="36"/>
      <c r="X590" s="36"/>
      <c r="Y590" s="36"/>
      <c r="Z590" s="43"/>
    </row>
    <row r="591">
      <c r="A591" s="53" t="s">
        <v>2618</v>
      </c>
      <c r="B591" s="33" t="s">
        <v>2619</v>
      </c>
      <c r="C591" s="41" t="s">
        <v>2591</v>
      </c>
      <c r="D591" s="41" t="s">
        <v>2489</v>
      </c>
      <c r="E591" s="34"/>
      <c r="F591" s="34"/>
      <c r="G591" s="34" t="s">
        <v>35</v>
      </c>
      <c r="H591" s="34" t="s">
        <v>37</v>
      </c>
      <c r="I591" s="34" t="s">
        <v>2620</v>
      </c>
      <c r="J591" s="34" t="s">
        <v>2621</v>
      </c>
      <c r="K591" s="34" t="s">
        <v>39</v>
      </c>
      <c r="L591" s="34" t="s">
        <v>2622</v>
      </c>
      <c r="M591" s="35"/>
      <c r="N591" s="35"/>
      <c r="O591" s="35"/>
      <c r="P591" s="35"/>
      <c r="Q591" s="34" t="s">
        <v>2623</v>
      </c>
      <c r="R591" s="35"/>
      <c r="S591" s="35"/>
      <c r="T591" s="35"/>
      <c r="U591" s="35"/>
      <c r="V591" s="35"/>
      <c r="W591" s="35"/>
      <c r="X591" s="34" t="s">
        <v>2624</v>
      </c>
      <c r="Y591" s="36"/>
      <c r="Z591" s="37"/>
    </row>
    <row r="592">
      <c r="A592" s="36" t="s">
        <v>2625</v>
      </c>
      <c r="B592" s="33" t="s">
        <v>2626</v>
      </c>
      <c r="C592" s="41" t="s">
        <v>2502</v>
      </c>
      <c r="D592" s="41" t="s">
        <v>2489</v>
      </c>
      <c r="E592" s="36"/>
      <c r="F592" s="36"/>
      <c r="G592" s="36"/>
      <c r="H592" s="36"/>
      <c r="I592" s="36"/>
      <c r="J592" s="36"/>
      <c r="K592" s="36"/>
      <c r="L592" s="36" t="s">
        <v>2627</v>
      </c>
      <c r="M592" s="36"/>
      <c r="N592" s="36"/>
      <c r="O592" s="36"/>
      <c r="P592" s="36"/>
      <c r="Q592" s="36"/>
      <c r="R592" s="36"/>
      <c r="S592" s="36"/>
      <c r="T592" s="36"/>
      <c r="U592" s="36"/>
      <c r="V592" s="36"/>
      <c r="W592" s="36"/>
      <c r="X592" s="36"/>
      <c r="Y592" s="36"/>
      <c r="Z592" s="43"/>
    </row>
    <row r="593">
      <c r="A593" s="36" t="s">
        <v>2628</v>
      </c>
      <c r="B593" s="33" t="s">
        <v>2629</v>
      </c>
      <c r="C593" s="41" t="s">
        <v>2502</v>
      </c>
      <c r="D593" s="41" t="s">
        <v>2489</v>
      </c>
      <c r="E593" s="32"/>
      <c r="F593" s="32" t="s">
        <v>33</v>
      </c>
      <c r="G593" s="32" t="s">
        <v>35</v>
      </c>
      <c r="H593" s="32" t="s">
        <v>37</v>
      </c>
      <c r="I593" s="32" t="s">
        <v>2630</v>
      </c>
      <c r="J593" s="36"/>
      <c r="K593" s="34" t="s">
        <v>39</v>
      </c>
      <c r="L593" s="34" t="s">
        <v>2631</v>
      </c>
      <c r="M593" s="36"/>
      <c r="N593" s="36"/>
      <c r="O593" s="36"/>
      <c r="P593" s="36"/>
      <c r="Q593" s="36"/>
      <c r="R593" s="36"/>
      <c r="S593" s="36"/>
      <c r="T593" s="50" t="str">
        <f>HYPERLINK("http://www.businessinsider.com/facebook-billionaire-peter-thiel-raises-new-venture-fund-to-invest-in-his-utopia-2012-3","$32m - First Fund")</f>
        <v>$32m - First Fund</v>
      </c>
      <c r="U593" s="36"/>
      <c r="V593" s="36"/>
      <c r="W593" s="36"/>
      <c r="X593" s="36"/>
      <c r="Y593" s="36"/>
      <c r="Z593" s="43"/>
    </row>
    <row r="594">
      <c r="A594" s="36" t="s">
        <v>2632</v>
      </c>
      <c r="B594" s="33" t="s">
        <v>2633</v>
      </c>
      <c r="C594" s="41" t="s">
        <v>2634</v>
      </c>
      <c r="D594" s="41" t="s">
        <v>2489</v>
      </c>
      <c r="E594" s="36"/>
      <c r="F594" s="36"/>
      <c r="G594" s="36"/>
      <c r="H594" s="36"/>
      <c r="I594" s="36"/>
      <c r="J594" s="36"/>
      <c r="K594" s="36"/>
      <c r="L594" s="36" t="s">
        <v>2635</v>
      </c>
      <c r="M594" s="36"/>
      <c r="N594" s="36"/>
      <c r="O594" s="36"/>
      <c r="P594" s="36"/>
      <c r="Q594" s="36"/>
      <c r="R594" s="36"/>
      <c r="S594" s="36"/>
      <c r="T594" s="36"/>
      <c r="U594" s="36"/>
      <c r="V594" s="36"/>
      <c r="W594" s="36"/>
      <c r="X594" s="36"/>
      <c r="Y594" s="36"/>
      <c r="Z594" s="43"/>
    </row>
    <row r="595">
      <c r="A595" s="35" t="s">
        <v>2636</v>
      </c>
      <c r="B595" s="33" t="s">
        <v>2637</v>
      </c>
      <c r="C595" s="41" t="s">
        <v>2493</v>
      </c>
      <c r="D595" s="41" t="s">
        <v>2489</v>
      </c>
      <c r="E595" s="36"/>
      <c r="F595" s="36"/>
      <c r="G595" s="36"/>
      <c r="H595" s="36"/>
      <c r="I595" s="36"/>
      <c r="J595" s="36"/>
      <c r="K595" s="35"/>
      <c r="L595" s="35"/>
      <c r="M595" s="36"/>
      <c r="N595" s="36"/>
      <c r="O595" s="36"/>
      <c r="P595" s="36"/>
      <c r="Q595" s="36"/>
      <c r="R595" s="36"/>
      <c r="S595" s="36"/>
      <c r="T595" s="36"/>
      <c r="U595" s="36"/>
      <c r="V595" s="36"/>
      <c r="W595" s="36"/>
      <c r="X595" s="36"/>
      <c r="Y595" s="36"/>
      <c r="Z595" s="43"/>
    </row>
    <row r="596">
      <c r="A596" s="56" t="s">
        <v>2638</v>
      </c>
      <c r="B596" s="33" t="s">
        <v>2639</v>
      </c>
      <c r="C596" s="54" t="s">
        <v>2640</v>
      </c>
      <c r="D596" s="32" t="s">
        <v>2641</v>
      </c>
      <c r="E596" s="36"/>
      <c r="F596" s="36"/>
      <c r="G596" s="36"/>
      <c r="H596" s="36" t="s">
        <v>37</v>
      </c>
      <c r="I596" s="36"/>
      <c r="J596" s="36"/>
      <c r="K596" s="34" t="s">
        <v>39</v>
      </c>
      <c r="L596" s="34" t="s">
        <v>2642</v>
      </c>
      <c r="M596" s="36"/>
      <c r="N596" s="36"/>
      <c r="O596" s="36"/>
      <c r="P596" s="36"/>
      <c r="Q596" s="36"/>
      <c r="R596" s="36"/>
      <c r="S596" s="50" t="str">
        <f>HYPERLINK("http://www.sapventures.com/2013/10/02/sap-ventures-raises-us1-billion-in-one-year/","$650m - SAP Ventures Fund II - $651m growth fund; $406m fund for fund investments")</f>
        <v>$650m - SAP Ventures Fund II - $651m growth fund; $406m fund for fund investments</v>
      </c>
      <c r="T596" s="36"/>
      <c r="U596" s="56" t="s">
        <v>2643</v>
      </c>
      <c r="V596" s="36"/>
      <c r="W596" s="36"/>
      <c r="X596" s="36"/>
      <c r="Y596" s="36"/>
      <c r="Z596" s="43"/>
    </row>
    <row r="597">
      <c r="A597" s="68" t="s">
        <v>2644</v>
      </c>
      <c r="B597" s="33" t="s">
        <v>2645</v>
      </c>
      <c r="C597" s="34" t="s">
        <v>2646</v>
      </c>
      <c r="D597" s="34" t="s">
        <v>2647</v>
      </c>
      <c r="E597" s="34"/>
      <c r="F597" s="34" t="s">
        <v>33</v>
      </c>
      <c r="G597" s="35"/>
      <c r="H597" s="35"/>
      <c r="I597" s="34" t="s">
        <v>447</v>
      </c>
      <c r="J597" s="34" t="s">
        <v>2648</v>
      </c>
      <c r="K597" s="34" t="s">
        <v>39</v>
      </c>
      <c r="L597" s="34" t="s">
        <v>2649</v>
      </c>
      <c r="M597" s="35"/>
      <c r="N597" s="35"/>
      <c r="O597" s="35"/>
      <c r="P597" s="35"/>
      <c r="Q597" s="35"/>
      <c r="R597" s="35"/>
      <c r="S597" s="35"/>
      <c r="T597" s="35"/>
      <c r="U597" s="35"/>
      <c r="V597" s="35"/>
      <c r="W597" s="35"/>
      <c r="X597" s="35"/>
      <c r="Y597" s="36"/>
      <c r="Z597" s="37"/>
    </row>
    <row r="598">
      <c r="A598" s="40" t="s">
        <v>2650</v>
      </c>
      <c r="B598" s="33" t="s">
        <v>2651</v>
      </c>
      <c r="C598" s="64" t="s">
        <v>2652</v>
      </c>
      <c r="D598" s="40" t="s">
        <v>2653</v>
      </c>
      <c r="E598" s="40"/>
      <c r="F598" s="40" t="s">
        <v>33</v>
      </c>
      <c r="G598" s="40" t="s">
        <v>35</v>
      </c>
      <c r="H598" s="40" t="s">
        <v>37</v>
      </c>
      <c r="I598" s="40" t="s">
        <v>1286</v>
      </c>
      <c r="J598" s="40" t="s">
        <v>2654</v>
      </c>
      <c r="K598" s="40" t="s">
        <v>39</v>
      </c>
      <c r="L598" s="45" t="s">
        <v>2655</v>
      </c>
      <c r="M598" s="36"/>
      <c r="N598" s="36"/>
      <c r="O598" s="36"/>
      <c r="P598" s="36"/>
      <c r="Q598" s="36"/>
      <c r="R598" s="36"/>
      <c r="S598" s="36"/>
      <c r="T598" s="36"/>
      <c r="U598" s="36"/>
      <c r="V598" s="36"/>
      <c r="W598" s="36"/>
      <c r="X598" s="36"/>
      <c r="Y598" s="36"/>
      <c r="Z598" s="43"/>
    </row>
    <row r="599">
      <c r="A599" s="41" t="s">
        <v>2656</v>
      </c>
      <c r="B599" s="97" t="s">
        <v>2657</v>
      </c>
      <c r="C599" s="85" t="s">
        <v>2658</v>
      </c>
      <c r="D599" s="85" t="s">
        <v>2659</v>
      </c>
      <c r="E599" s="45" t="s">
        <v>26</v>
      </c>
      <c r="F599" s="45" t="s">
        <v>33</v>
      </c>
      <c r="G599" s="85"/>
      <c r="H599" s="45"/>
      <c r="I599" s="85" t="s">
        <v>1853</v>
      </c>
      <c r="J599" s="85" t="s">
        <v>2660</v>
      </c>
      <c r="K599" s="85" t="s">
        <v>39</v>
      </c>
      <c r="L599" s="85" t="s">
        <v>2661</v>
      </c>
      <c r="M599" s="85"/>
      <c r="N599" s="85" t="s">
        <v>2662</v>
      </c>
      <c r="O599" s="36"/>
      <c r="P599" s="36"/>
      <c r="Q599" s="36"/>
      <c r="R599" s="36"/>
      <c r="S599" s="36"/>
      <c r="T599" s="36"/>
      <c r="U599" s="36"/>
      <c r="V599" s="36"/>
      <c r="W599" s="36"/>
      <c r="X599" s="36"/>
      <c r="Y599" s="36"/>
      <c r="Z599" s="43"/>
    </row>
    <row r="600">
      <c r="A600" s="98" t="s">
        <v>2663</v>
      </c>
      <c r="B600" s="99" t="s">
        <v>2664</v>
      </c>
      <c r="C600" s="100" t="s">
        <v>932</v>
      </c>
      <c r="D600" s="100" t="s">
        <v>25</v>
      </c>
      <c r="F600" s="100" t="s">
        <v>33</v>
      </c>
      <c r="J600" s="100" t="s">
        <v>2665</v>
      </c>
      <c r="K600" s="100" t="s">
        <v>39</v>
      </c>
      <c r="L600" s="101" t="s">
        <v>2666</v>
      </c>
      <c r="M600" s="102"/>
      <c r="N600" s="103" t="s">
        <v>2667</v>
      </c>
      <c r="O600" s="102"/>
      <c r="P600" s="102"/>
      <c r="Q600" s="102"/>
      <c r="R600" s="102"/>
      <c r="S600" s="102"/>
      <c r="T600" s="102"/>
      <c r="U600" s="102"/>
      <c r="V600" s="102"/>
      <c r="W600" s="102"/>
      <c r="X600" s="102"/>
      <c r="Y600" s="102"/>
      <c r="Z600" s="102"/>
    </row>
    <row r="601">
      <c r="A601" s="98" t="s">
        <v>2668</v>
      </c>
      <c r="B601" s="99" t="s">
        <v>2669</v>
      </c>
      <c r="C601" s="100" t="s">
        <v>71</v>
      </c>
      <c r="D601" s="100" t="s">
        <v>72</v>
      </c>
      <c r="E601" s="100" t="s">
        <v>26</v>
      </c>
      <c r="F601" s="100" t="s">
        <v>33</v>
      </c>
      <c r="I601" s="100" t="s">
        <v>92</v>
      </c>
      <c r="J601" s="100" t="s">
        <v>2654</v>
      </c>
      <c r="K601" s="100" t="s">
        <v>39</v>
      </c>
      <c r="L601" s="101" t="s">
        <v>2670</v>
      </c>
      <c r="M601" s="102"/>
      <c r="N601" s="102"/>
      <c r="O601" s="102"/>
      <c r="P601" s="102"/>
      <c r="Q601" s="102"/>
      <c r="R601" s="102"/>
      <c r="S601" s="102"/>
      <c r="T601" s="102"/>
      <c r="U601" s="102"/>
      <c r="V601" s="102"/>
      <c r="W601" s="102"/>
      <c r="X601" s="102"/>
      <c r="Y601" s="102"/>
      <c r="Z601" s="102"/>
    </row>
    <row r="602">
      <c r="A602" s="98"/>
      <c r="L602" s="104"/>
      <c r="M602" s="102"/>
      <c r="N602" s="102"/>
      <c r="O602" s="102"/>
      <c r="P602" s="102"/>
      <c r="Q602" s="102"/>
      <c r="R602" s="102"/>
      <c r="S602" s="102"/>
      <c r="T602" s="102"/>
      <c r="U602" s="102"/>
      <c r="V602" s="102"/>
      <c r="W602" s="102"/>
      <c r="X602" s="102"/>
      <c r="Y602" s="102"/>
      <c r="Z602" s="102"/>
    </row>
    <row r="603">
      <c r="A603" s="105" t="s">
        <v>2671</v>
      </c>
      <c r="L603" s="104"/>
      <c r="M603" s="102"/>
      <c r="N603" s="102"/>
      <c r="O603" s="102"/>
      <c r="P603" s="102"/>
      <c r="Q603" s="102"/>
      <c r="R603" s="102"/>
      <c r="S603" s="102"/>
      <c r="T603" s="102"/>
      <c r="U603" s="102"/>
      <c r="V603" s="102"/>
      <c r="W603" s="102"/>
      <c r="X603" s="102"/>
      <c r="Y603" s="102"/>
      <c r="Z603" s="102"/>
    </row>
    <row r="604">
      <c r="L604" s="104"/>
      <c r="M604" s="102"/>
      <c r="N604" s="102"/>
      <c r="O604" s="102"/>
      <c r="P604" s="102"/>
      <c r="Q604" s="102"/>
      <c r="R604" s="102"/>
      <c r="S604" s="102"/>
      <c r="T604" s="102"/>
      <c r="U604" s="102"/>
      <c r="V604" s="102"/>
      <c r="W604" s="102"/>
      <c r="X604" s="102"/>
      <c r="Y604" s="102"/>
      <c r="Z604" s="102"/>
    </row>
    <row r="605" hidden="1">
      <c r="L605" s="104"/>
      <c r="M605" s="102"/>
      <c r="N605" s="102"/>
      <c r="O605" s="102"/>
      <c r="P605" s="102"/>
      <c r="Q605" s="102"/>
      <c r="R605" s="102"/>
      <c r="S605" s="102"/>
      <c r="T605" s="102"/>
      <c r="U605" s="102"/>
      <c r="V605" s="102"/>
      <c r="W605" s="102"/>
      <c r="X605" s="102"/>
      <c r="Y605" s="102"/>
      <c r="Z605" s="102"/>
    </row>
    <row r="606" hidden="1">
      <c r="L606" s="104"/>
      <c r="M606" s="102"/>
      <c r="N606" s="102"/>
      <c r="O606" s="102"/>
      <c r="P606" s="102"/>
      <c r="Q606" s="102"/>
      <c r="R606" s="102"/>
      <c r="S606" s="102"/>
      <c r="T606" s="102"/>
      <c r="U606" s="102"/>
      <c r="V606" s="102"/>
      <c r="W606" s="102"/>
      <c r="X606" s="102"/>
      <c r="Y606" s="102"/>
      <c r="Z606" s="102"/>
    </row>
    <row r="607" hidden="1">
      <c r="L607" s="104"/>
      <c r="M607" s="102"/>
      <c r="N607" s="102"/>
      <c r="O607" s="102"/>
      <c r="P607" s="102"/>
      <c r="Q607" s="102"/>
      <c r="R607" s="102"/>
      <c r="S607" s="102"/>
      <c r="T607" s="102"/>
      <c r="U607" s="102"/>
      <c r="V607" s="102"/>
      <c r="W607" s="102"/>
      <c r="X607" s="102"/>
      <c r="Y607" s="102"/>
      <c r="Z607" s="102"/>
    </row>
    <row r="608" hidden="1">
      <c r="L608" s="104"/>
      <c r="M608" s="102"/>
      <c r="N608" s="102"/>
      <c r="O608" s="102"/>
      <c r="P608" s="102"/>
      <c r="Q608" s="102"/>
      <c r="R608" s="102"/>
      <c r="S608" s="102"/>
      <c r="T608" s="102"/>
      <c r="U608" s="102"/>
      <c r="V608" s="102"/>
      <c r="W608" s="102"/>
      <c r="X608" s="102"/>
      <c r="Y608" s="102"/>
      <c r="Z608" s="102"/>
    </row>
    <row r="609" hidden="1">
      <c r="L609" s="104"/>
      <c r="M609" s="102"/>
      <c r="N609" s="102"/>
      <c r="O609" s="102"/>
      <c r="P609" s="102"/>
      <c r="Q609" s="102"/>
      <c r="R609" s="102"/>
      <c r="S609" s="102"/>
      <c r="T609" s="102"/>
      <c r="U609" s="102"/>
      <c r="V609" s="102"/>
      <c r="W609" s="102"/>
      <c r="X609" s="102"/>
      <c r="Y609" s="102"/>
      <c r="Z609" s="102"/>
    </row>
    <row r="610" hidden="1">
      <c r="L610" s="104"/>
      <c r="M610" s="102"/>
      <c r="N610" s="102"/>
      <c r="O610" s="102"/>
      <c r="P610" s="102"/>
      <c r="Q610" s="102"/>
      <c r="R610" s="102"/>
      <c r="S610" s="102"/>
      <c r="T610" s="102"/>
      <c r="U610" s="102"/>
      <c r="V610" s="102"/>
      <c r="W610" s="102"/>
      <c r="X610" s="102"/>
      <c r="Y610" s="102"/>
      <c r="Z610" s="102"/>
    </row>
    <row r="611" hidden="1">
      <c r="A611" s="102"/>
      <c r="B611" s="102"/>
      <c r="C611" s="102"/>
      <c r="D611" s="102"/>
      <c r="E611" s="102"/>
      <c r="F611" s="102"/>
      <c r="G611" s="102"/>
      <c r="H611" s="102"/>
      <c r="I611" s="102"/>
      <c r="J611" s="102"/>
      <c r="K611" s="106"/>
      <c r="L611" s="106"/>
      <c r="M611" s="102"/>
      <c r="N611" s="102"/>
      <c r="O611" s="102"/>
      <c r="P611" s="102"/>
      <c r="Q611" s="102"/>
      <c r="R611" s="102"/>
      <c r="S611" s="102"/>
      <c r="T611" s="102"/>
      <c r="U611" s="102"/>
      <c r="V611" s="102"/>
      <c r="W611" s="102"/>
      <c r="X611" s="102"/>
      <c r="Y611" s="102"/>
      <c r="Z611" s="102"/>
    </row>
    <row r="612" hidden="1">
      <c r="A612" s="102"/>
      <c r="B612" s="102"/>
      <c r="C612" s="102"/>
      <c r="D612" s="102"/>
      <c r="E612" s="102"/>
      <c r="F612" s="102"/>
      <c r="G612" s="102"/>
      <c r="H612" s="102"/>
      <c r="I612" s="102"/>
      <c r="J612" s="102"/>
      <c r="K612" s="106"/>
      <c r="L612" s="106"/>
      <c r="M612" s="102"/>
      <c r="N612" s="102"/>
      <c r="O612" s="102"/>
      <c r="P612" s="102"/>
      <c r="Q612" s="102"/>
      <c r="R612" s="102"/>
      <c r="S612" s="102"/>
      <c r="T612" s="102"/>
      <c r="U612" s="102"/>
      <c r="V612" s="102"/>
      <c r="W612" s="102"/>
      <c r="X612" s="102"/>
      <c r="Y612" s="102"/>
      <c r="Z612" s="102"/>
    </row>
    <row r="613" hidden="1">
      <c r="A613" s="102"/>
      <c r="B613" s="102"/>
      <c r="C613" s="102"/>
      <c r="D613" s="102"/>
      <c r="E613" s="102"/>
      <c r="F613" s="102"/>
      <c r="G613" s="102"/>
      <c r="H613" s="102"/>
      <c r="I613" s="102"/>
      <c r="J613" s="102"/>
      <c r="K613" s="106"/>
      <c r="L613" s="106"/>
      <c r="M613" s="102"/>
      <c r="N613" s="102"/>
      <c r="O613" s="102"/>
      <c r="P613" s="102"/>
      <c r="Q613" s="102"/>
      <c r="R613" s="102"/>
      <c r="S613" s="102"/>
      <c r="T613" s="102"/>
      <c r="U613" s="102"/>
      <c r="V613" s="102"/>
      <c r="W613" s="102"/>
      <c r="X613" s="102"/>
      <c r="Y613" s="102"/>
      <c r="Z613" s="102"/>
    </row>
    <row r="614" hidden="1">
      <c r="A614" s="102"/>
      <c r="B614" s="102"/>
      <c r="C614" s="102"/>
      <c r="D614" s="102"/>
      <c r="E614" s="102"/>
      <c r="F614" s="102"/>
      <c r="G614" s="102"/>
      <c r="H614" s="102"/>
      <c r="I614" s="102"/>
      <c r="J614" s="102"/>
      <c r="K614" s="106"/>
      <c r="L614" s="106"/>
      <c r="M614" s="102"/>
      <c r="N614" s="102"/>
      <c r="O614" s="102"/>
      <c r="P614" s="102"/>
      <c r="Q614" s="102"/>
      <c r="R614" s="102"/>
      <c r="S614" s="102"/>
      <c r="T614" s="102"/>
      <c r="U614" s="102"/>
      <c r="V614" s="102"/>
      <c r="W614" s="102"/>
      <c r="X614" s="102"/>
      <c r="Y614" s="102"/>
      <c r="Z614" s="102"/>
    </row>
    <row r="615" hidden="1">
      <c r="A615" s="102"/>
      <c r="B615" s="102"/>
      <c r="C615" s="102"/>
      <c r="D615" s="102"/>
      <c r="E615" s="102"/>
      <c r="F615" s="102"/>
      <c r="G615" s="102"/>
      <c r="H615" s="102"/>
      <c r="I615" s="102"/>
      <c r="J615" s="102"/>
      <c r="K615" s="106"/>
      <c r="L615" s="106"/>
      <c r="M615" s="102"/>
      <c r="N615" s="102"/>
      <c r="O615" s="102"/>
      <c r="P615" s="102"/>
      <c r="Q615" s="102"/>
      <c r="R615" s="102"/>
      <c r="S615" s="102"/>
      <c r="T615" s="102"/>
      <c r="U615" s="102"/>
      <c r="V615" s="102"/>
      <c r="W615" s="102"/>
      <c r="X615" s="102"/>
      <c r="Y615" s="102"/>
      <c r="Z615" s="102"/>
    </row>
    <row r="616" hidden="1">
      <c r="A616" s="102"/>
      <c r="B616" s="102"/>
      <c r="C616" s="102"/>
      <c r="D616" s="102"/>
      <c r="E616" s="102"/>
      <c r="F616" s="102"/>
      <c r="G616" s="102"/>
      <c r="H616" s="102"/>
      <c r="I616" s="102"/>
      <c r="J616" s="102"/>
      <c r="K616" s="106"/>
      <c r="L616" s="106"/>
      <c r="M616" s="102"/>
      <c r="N616" s="102"/>
      <c r="O616" s="102"/>
      <c r="P616" s="102"/>
      <c r="Q616" s="102"/>
      <c r="R616" s="102"/>
      <c r="S616" s="102"/>
      <c r="T616" s="102"/>
      <c r="U616" s="102"/>
      <c r="V616" s="102"/>
      <c r="W616" s="102"/>
      <c r="X616" s="102"/>
      <c r="Y616" s="102"/>
      <c r="Z616" s="102"/>
    </row>
    <row r="617" hidden="1">
      <c r="A617" s="102"/>
      <c r="B617" s="102"/>
      <c r="C617" s="102"/>
      <c r="D617" s="102"/>
      <c r="E617" s="102"/>
      <c r="F617" s="102"/>
      <c r="G617" s="102"/>
      <c r="H617" s="102"/>
      <c r="I617" s="102"/>
      <c r="J617" s="102"/>
      <c r="K617" s="106"/>
      <c r="L617" s="106"/>
      <c r="M617" s="102"/>
      <c r="N617" s="102"/>
      <c r="O617" s="102"/>
      <c r="P617" s="102"/>
      <c r="Q617" s="102"/>
      <c r="R617" s="102"/>
      <c r="S617" s="102"/>
      <c r="T617" s="102"/>
      <c r="U617" s="102"/>
      <c r="V617" s="102"/>
      <c r="W617" s="102"/>
      <c r="X617" s="102"/>
      <c r="Y617" s="102"/>
      <c r="Z617" s="102"/>
    </row>
    <row r="618" hidden="1">
      <c r="A618" s="102"/>
      <c r="B618" s="102"/>
      <c r="C618" s="102"/>
      <c r="D618" s="102"/>
      <c r="E618" s="102"/>
      <c r="F618" s="102"/>
      <c r="G618" s="102"/>
      <c r="H618" s="102"/>
      <c r="I618" s="102"/>
      <c r="J618" s="102"/>
      <c r="K618" s="106"/>
      <c r="L618" s="106"/>
      <c r="M618" s="102"/>
      <c r="N618" s="102"/>
      <c r="O618" s="102"/>
      <c r="P618" s="102"/>
      <c r="Q618" s="102"/>
      <c r="R618" s="102"/>
      <c r="S618" s="102"/>
      <c r="T618" s="102"/>
      <c r="U618" s="102"/>
      <c r="V618" s="102"/>
      <c r="W618" s="102"/>
      <c r="X618" s="102"/>
      <c r="Y618" s="102"/>
      <c r="Z618" s="102"/>
    </row>
    <row r="619" hidden="1">
      <c r="A619" s="102"/>
      <c r="B619" s="102"/>
      <c r="C619" s="102"/>
      <c r="D619" s="102"/>
      <c r="E619" s="102"/>
      <c r="F619" s="102"/>
      <c r="G619" s="102"/>
      <c r="H619" s="102"/>
      <c r="I619" s="102"/>
      <c r="J619" s="102"/>
      <c r="K619" s="106"/>
      <c r="L619" s="106"/>
      <c r="M619" s="102"/>
      <c r="N619" s="102"/>
      <c r="O619" s="102"/>
      <c r="P619" s="102"/>
      <c r="Q619" s="102"/>
      <c r="R619" s="102"/>
      <c r="S619" s="102"/>
      <c r="T619" s="102"/>
      <c r="U619" s="102"/>
      <c r="V619" s="102"/>
      <c r="W619" s="102"/>
      <c r="X619" s="102"/>
      <c r="Y619" s="102"/>
      <c r="Z619" s="102"/>
    </row>
    <row r="620" hidden="1">
      <c r="A620" s="102"/>
      <c r="B620" s="102"/>
      <c r="C620" s="102"/>
      <c r="D620" s="102"/>
      <c r="E620" s="102"/>
      <c r="F620" s="102"/>
      <c r="G620" s="102"/>
      <c r="H620" s="102"/>
      <c r="I620" s="102"/>
      <c r="J620" s="102"/>
      <c r="K620" s="106"/>
      <c r="L620" s="106"/>
      <c r="M620" s="102"/>
      <c r="N620" s="102"/>
      <c r="O620" s="102"/>
      <c r="P620" s="102"/>
      <c r="Q620" s="102"/>
      <c r="R620" s="102"/>
      <c r="S620" s="102"/>
      <c r="T620" s="102"/>
      <c r="U620" s="102"/>
      <c r="V620" s="102"/>
      <c r="W620" s="102"/>
      <c r="X620" s="102"/>
      <c r="Y620" s="102"/>
      <c r="Z620" s="102"/>
    </row>
    <row r="621" hidden="1">
      <c r="A621" s="102"/>
      <c r="B621" s="102"/>
      <c r="C621" s="102"/>
      <c r="D621" s="102"/>
      <c r="E621" s="102"/>
      <c r="F621" s="102"/>
      <c r="G621" s="102"/>
      <c r="H621" s="102"/>
      <c r="I621" s="102"/>
      <c r="J621" s="102"/>
      <c r="K621" s="106"/>
      <c r="L621" s="106"/>
      <c r="M621" s="102"/>
      <c r="N621" s="102"/>
      <c r="O621" s="102"/>
      <c r="P621" s="102"/>
      <c r="Q621" s="102"/>
      <c r="R621" s="102"/>
      <c r="S621" s="102"/>
      <c r="T621" s="102"/>
      <c r="U621" s="102"/>
      <c r="V621" s="102"/>
      <c r="W621" s="102"/>
      <c r="X621" s="102"/>
      <c r="Y621" s="102"/>
      <c r="Z621" s="102"/>
    </row>
    <row r="622" hidden="1">
      <c r="A622" s="102"/>
      <c r="B622" s="102"/>
      <c r="C622" s="102"/>
      <c r="D622" s="102"/>
      <c r="E622" s="102"/>
      <c r="F622" s="102"/>
      <c r="G622" s="102"/>
      <c r="H622" s="102"/>
      <c r="I622" s="102"/>
      <c r="J622" s="102"/>
      <c r="K622" s="106"/>
      <c r="L622" s="106"/>
      <c r="M622" s="102"/>
      <c r="N622" s="102"/>
      <c r="O622" s="102"/>
      <c r="P622" s="102"/>
      <c r="Q622" s="102"/>
      <c r="R622" s="102"/>
      <c r="S622" s="102"/>
      <c r="T622" s="102"/>
      <c r="U622" s="102"/>
      <c r="V622" s="102"/>
      <c r="W622" s="102"/>
      <c r="X622" s="102"/>
      <c r="Y622" s="102"/>
      <c r="Z622" s="102"/>
    </row>
    <row r="623" hidden="1">
      <c r="A623" s="102"/>
      <c r="B623" s="102"/>
      <c r="C623" s="102"/>
      <c r="D623" s="102"/>
      <c r="E623" s="102"/>
      <c r="F623" s="102"/>
      <c r="G623" s="102"/>
      <c r="H623" s="102"/>
      <c r="I623" s="102"/>
      <c r="J623" s="102"/>
      <c r="K623" s="106"/>
      <c r="L623" s="106"/>
      <c r="M623" s="102"/>
      <c r="N623" s="102"/>
      <c r="O623" s="102"/>
      <c r="P623" s="102"/>
      <c r="Q623" s="102"/>
      <c r="R623" s="102"/>
      <c r="S623" s="102"/>
      <c r="T623" s="102"/>
      <c r="U623" s="102"/>
      <c r="V623" s="102"/>
      <c r="W623" s="102"/>
      <c r="X623" s="102"/>
      <c r="Y623" s="102"/>
      <c r="Z623" s="102"/>
    </row>
    <row r="624" hidden="1">
      <c r="A624" s="102"/>
      <c r="B624" s="102"/>
      <c r="C624" s="102"/>
      <c r="D624" s="102"/>
      <c r="E624" s="102"/>
      <c r="F624" s="102"/>
      <c r="G624" s="102"/>
      <c r="H624" s="102"/>
      <c r="I624" s="102"/>
      <c r="J624" s="102"/>
      <c r="K624" s="106"/>
      <c r="L624" s="106"/>
      <c r="M624" s="102"/>
      <c r="N624" s="102"/>
      <c r="O624" s="102"/>
      <c r="P624" s="102"/>
      <c r="Q624" s="102"/>
      <c r="R624" s="102"/>
      <c r="S624" s="102"/>
      <c r="T624" s="102"/>
      <c r="U624" s="102"/>
      <c r="V624" s="102"/>
      <c r="W624" s="102"/>
      <c r="X624" s="102"/>
      <c r="Y624" s="102"/>
      <c r="Z624" s="102"/>
    </row>
    <row r="625" hidden="1">
      <c r="A625" s="102"/>
      <c r="B625" s="102"/>
      <c r="C625" s="102"/>
      <c r="D625" s="102"/>
      <c r="E625" s="102"/>
      <c r="F625" s="102"/>
      <c r="G625" s="102"/>
      <c r="H625" s="102"/>
      <c r="I625" s="102"/>
      <c r="J625" s="102"/>
      <c r="K625" s="106"/>
      <c r="L625" s="106"/>
      <c r="M625" s="102"/>
      <c r="N625" s="102"/>
      <c r="O625" s="102"/>
      <c r="P625" s="102"/>
      <c r="Q625" s="102"/>
      <c r="R625" s="102"/>
      <c r="S625" s="102"/>
      <c r="T625" s="102"/>
      <c r="U625" s="102"/>
      <c r="V625" s="102"/>
      <c r="W625" s="102"/>
      <c r="X625" s="102"/>
      <c r="Y625" s="102"/>
      <c r="Z625" s="102"/>
    </row>
    <row r="626" hidden="1">
      <c r="A626" s="102"/>
      <c r="B626" s="102"/>
      <c r="C626" s="102"/>
      <c r="D626" s="102"/>
      <c r="E626" s="102"/>
      <c r="F626" s="102"/>
      <c r="G626" s="102"/>
      <c r="H626" s="102"/>
      <c r="I626" s="102"/>
      <c r="J626" s="102"/>
      <c r="K626" s="106"/>
      <c r="L626" s="106"/>
      <c r="M626" s="102"/>
      <c r="N626" s="102"/>
      <c r="O626" s="102"/>
      <c r="P626" s="102"/>
      <c r="Q626" s="102"/>
      <c r="R626" s="102"/>
      <c r="S626" s="102"/>
      <c r="T626" s="102"/>
      <c r="U626" s="102"/>
      <c r="V626" s="102"/>
      <c r="W626" s="102"/>
      <c r="X626" s="102"/>
      <c r="Y626" s="102"/>
      <c r="Z626" s="102"/>
    </row>
    <row r="627" hidden="1">
      <c r="A627" s="102"/>
      <c r="B627" s="102"/>
      <c r="C627" s="102"/>
      <c r="D627" s="102"/>
      <c r="E627" s="102"/>
      <c r="F627" s="102"/>
      <c r="G627" s="102"/>
      <c r="H627" s="102"/>
      <c r="I627" s="102"/>
      <c r="J627" s="102"/>
      <c r="K627" s="106"/>
      <c r="L627" s="106"/>
      <c r="M627" s="102"/>
      <c r="N627" s="102"/>
      <c r="O627" s="102"/>
      <c r="P627" s="102"/>
      <c r="Q627" s="102"/>
      <c r="R627" s="102"/>
      <c r="S627" s="102"/>
      <c r="T627" s="102"/>
      <c r="U627" s="102"/>
      <c r="V627" s="102"/>
      <c r="W627" s="102"/>
      <c r="X627" s="102"/>
      <c r="Y627" s="102"/>
      <c r="Z627" s="102"/>
    </row>
    <row r="628" hidden="1">
      <c r="A628" s="102"/>
      <c r="B628" s="102"/>
      <c r="C628" s="102"/>
      <c r="D628" s="102"/>
      <c r="E628" s="102"/>
      <c r="F628" s="102"/>
      <c r="G628" s="102"/>
      <c r="H628" s="102"/>
      <c r="I628" s="102"/>
      <c r="J628" s="102"/>
      <c r="K628" s="106"/>
      <c r="L628" s="106"/>
      <c r="M628" s="102"/>
      <c r="N628" s="102"/>
      <c r="O628" s="102"/>
      <c r="P628" s="102"/>
      <c r="Q628" s="102"/>
      <c r="R628" s="102"/>
      <c r="S628" s="102"/>
      <c r="T628" s="102"/>
      <c r="U628" s="102"/>
      <c r="V628" s="102"/>
      <c r="W628" s="102"/>
      <c r="X628" s="102"/>
      <c r="Y628" s="102"/>
      <c r="Z628" s="102"/>
    </row>
    <row r="629" hidden="1">
      <c r="A629" s="102"/>
      <c r="B629" s="102"/>
      <c r="C629" s="102"/>
      <c r="D629" s="102"/>
      <c r="E629" s="102"/>
      <c r="F629" s="102"/>
      <c r="G629" s="102"/>
      <c r="H629" s="102"/>
      <c r="I629" s="102"/>
      <c r="J629" s="102"/>
      <c r="K629" s="106"/>
      <c r="L629" s="106"/>
      <c r="M629" s="102"/>
      <c r="N629" s="102"/>
      <c r="O629" s="102"/>
      <c r="P629" s="102"/>
      <c r="Q629" s="102"/>
      <c r="R629" s="102"/>
      <c r="S629" s="102"/>
      <c r="T629" s="102"/>
      <c r="U629" s="102"/>
      <c r="V629" s="102"/>
      <c r="W629" s="102"/>
      <c r="X629" s="102"/>
      <c r="Y629" s="102"/>
      <c r="Z629" s="102"/>
    </row>
    <row r="630" hidden="1">
      <c r="A630" s="102"/>
      <c r="B630" s="102"/>
      <c r="C630" s="102"/>
      <c r="D630" s="102"/>
      <c r="E630" s="102"/>
      <c r="F630" s="102"/>
      <c r="G630" s="102"/>
      <c r="H630" s="102"/>
      <c r="I630" s="102"/>
      <c r="J630" s="102"/>
      <c r="K630" s="106"/>
      <c r="L630" s="106"/>
      <c r="M630" s="102"/>
      <c r="N630" s="102"/>
      <c r="O630" s="102"/>
      <c r="P630" s="102"/>
      <c r="Q630" s="102"/>
      <c r="R630" s="102"/>
      <c r="S630" s="102"/>
      <c r="T630" s="102"/>
      <c r="U630" s="102"/>
      <c r="V630" s="102"/>
      <c r="W630" s="102"/>
      <c r="X630" s="102"/>
      <c r="Y630" s="102"/>
      <c r="Z630" s="102"/>
    </row>
    <row r="631" hidden="1">
      <c r="A631" s="102"/>
      <c r="B631" s="102"/>
      <c r="C631" s="102"/>
      <c r="D631" s="102"/>
      <c r="E631" s="102"/>
      <c r="F631" s="102"/>
      <c r="G631" s="102"/>
      <c r="H631" s="102"/>
      <c r="I631" s="102"/>
      <c r="J631" s="102"/>
      <c r="K631" s="106"/>
      <c r="L631" s="106"/>
      <c r="M631" s="102"/>
      <c r="N631" s="102"/>
      <c r="O631" s="102"/>
      <c r="P631" s="102"/>
      <c r="Q631" s="102"/>
      <c r="R631" s="102"/>
      <c r="S631" s="102"/>
      <c r="T631" s="102"/>
      <c r="U631" s="102"/>
      <c r="V631" s="102"/>
      <c r="W631" s="102"/>
      <c r="X631" s="102"/>
      <c r="Y631" s="102"/>
      <c r="Z631" s="102"/>
    </row>
    <row r="632" hidden="1">
      <c r="A632" s="102"/>
      <c r="B632" s="102"/>
      <c r="C632" s="102"/>
      <c r="D632" s="102"/>
      <c r="E632" s="102"/>
      <c r="F632" s="102"/>
      <c r="G632" s="102"/>
      <c r="H632" s="102"/>
      <c r="I632" s="102"/>
      <c r="J632" s="102"/>
      <c r="K632" s="106"/>
      <c r="L632" s="106"/>
      <c r="M632" s="102"/>
      <c r="N632" s="102"/>
      <c r="O632" s="102"/>
      <c r="P632" s="102"/>
      <c r="Q632" s="102"/>
      <c r="R632" s="102"/>
      <c r="S632" s="102"/>
      <c r="T632" s="102"/>
      <c r="U632" s="102"/>
      <c r="V632" s="102"/>
      <c r="W632" s="102"/>
      <c r="X632" s="102"/>
      <c r="Y632" s="102"/>
      <c r="Z632" s="102"/>
    </row>
    <row r="633" hidden="1">
      <c r="A633" s="102"/>
      <c r="B633" s="102"/>
      <c r="C633" s="102"/>
      <c r="D633" s="102"/>
      <c r="E633" s="102"/>
      <c r="F633" s="102"/>
      <c r="G633" s="102"/>
      <c r="H633" s="102"/>
      <c r="I633" s="102"/>
      <c r="J633" s="102"/>
      <c r="K633" s="106"/>
      <c r="L633" s="106"/>
      <c r="M633" s="102"/>
      <c r="N633" s="102"/>
      <c r="O633" s="102"/>
      <c r="P633" s="102"/>
      <c r="Q633" s="102"/>
      <c r="R633" s="102"/>
      <c r="S633" s="102"/>
      <c r="T633" s="102"/>
      <c r="U633" s="102"/>
      <c r="V633" s="102"/>
      <c r="W633" s="102"/>
      <c r="X633" s="102"/>
      <c r="Y633" s="102"/>
      <c r="Z633" s="102"/>
    </row>
    <row r="634" hidden="1">
      <c r="A634" s="102"/>
      <c r="B634" s="102"/>
      <c r="C634" s="102"/>
      <c r="D634" s="102"/>
      <c r="E634" s="102"/>
      <c r="F634" s="102"/>
      <c r="G634" s="102"/>
      <c r="H634" s="102"/>
      <c r="I634" s="102"/>
      <c r="J634" s="102"/>
      <c r="K634" s="106"/>
      <c r="L634" s="106"/>
      <c r="M634" s="102"/>
      <c r="N634" s="102"/>
      <c r="O634" s="102"/>
      <c r="P634" s="102"/>
      <c r="Q634" s="102"/>
      <c r="R634" s="102"/>
      <c r="S634" s="102"/>
      <c r="T634" s="102"/>
      <c r="U634" s="102"/>
      <c r="V634" s="102"/>
      <c r="W634" s="102"/>
      <c r="X634" s="102"/>
      <c r="Y634" s="102"/>
      <c r="Z634" s="102"/>
    </row>
    <row r="635" hidden="1">
      <c r="A635" s="102"/>
      <c r="B635" s="102"/>
      <c r="C635" s="102"/>
      <c r="D635" s="102"/>
      <c r="E635" s="102"/>
      <c r="F635" s="102"/>
      <c r="G635" s="102"/>
      <c r="H635" s="102"/>
      <c r="I635" s="102"/>
      <c r="J635" s="102"/>
      <c r="K635" s="106"/>
      <c r="L635" s="106"/>
      <c r="M635" s="102"/>
      <c r="N635" s="102"/>
      <c r="O635" s="102"/>
      <c r="P635" s="102"/>
      <c r="Q635" s="102"/>
      <c r="R635" s="102"/>
      <c r="S635" s="102"/>
      <c r="T635" s="102"/>
      <c r="U635" s="102"/>
      <c r="V635" s="102"/>
      <c r="W635" s="102"/>
      <c r="X635" s="102"/>
      <c r="Y635" s="102"/>
      <c r="Z635" s="102"/>
    </row>
    <row r="636" hidden="1">
      <c r="A636" s="102"/>
      <c r="B636" s="102"/>
      <c r="C636" s="102"/>
      <c r="D636" s="102"/>
      <c r="E636" s="102"/>
      <c r="F636" s="102"/>
      <c r="G636" s="102"/>
      <c r="H636" s="102"/>
      <c r="I636" s="102"/>
      <c r="J636" s="102"/>
      <c r="K636" s="106"/>
      <c r="L636" s="106"/>
      <c r="M636" s="102"/>
      <c r="N636" s="102"/>
      <c r="O636" s="102"/>
      <c r="P636" s="102"/>
      <c r="Q636" s="102"/>
      <c r="R636" s="102"/>
      <c r="S636" s="102"/>
      <c r="T636" s="102"/>
      <c r="U636" s="102"/>
      <c r="V636" s="102"/>
      <c r="W636" s="102"/>
      <c r="X636" s="102"/>
      <c r="Y636" s="102"/>
      <c r="Z636" s="102"/>
    </row>
    <row r="637" hidden="1">
      <c r="A637" s="102"/>
      <c r="B637" s="102"/>
      <c r="C637" s="102"/>
      <c r="D637" s="102"/>
      <c r="E637" s="102"/>
      <c r="F637" s="102"/>
      <c r="G637" s="102"/>
      <c r="H637" s="102"/>
      <c r="I637" s="102"/>
      <c r="J637" s="102"/>
      <c r="K637" s="106"/>
      <c r="L637" s="106"/>
      <c r="M637" s="102"/>
      <c r="N637" s="102"/>
      <c r="O637" s="102"/>
      <c r="P637" s="102"/>
      <c r="Q637" s="102"/>
      <c r="R637" s="102"/>
      <c r="S637" s="102"/>
      <c r="T637" s="102"/>
      <c r="U637" s="102"/>
      <c r="V637" s="102"/>
      <c r="W637" s="102"/>
      <c r="X637" s="102"/>
      <c r="Y637" s="102"/>
      <c r="Z637" s="102"/>
    </row>
    <row r="638" hidden="1">
      <c r="A638" s="102"/>
      <c r="B638" s="102"/>
      <c r="C638" s="102"/>
      <c r="D638" s="102"/>
      <c r="E638" s="102"/>
      <c r="F638" s="102"/>
      <c r="G638" s="102"/>
      <c r="H638" s="102"/>
      <c r="I638" s="102"/>
      <c r="J638" s="102"/>
      <c r="K638" s="106"/>
      <c r="L638" s="106"/>
      <c r="M638" s="102"/>
      <c r="N638" s="102"/>
      <c r="O638" s="102"/>
      <c r="P638" s="102"/>
      <c r="Q638" s="102"/>
      <c r="R638" s="102"/>
      <c r="S638" s="102"/>
      <c r="T638" s="102"/>
      <c r="U638" s="102"/>
      <c r="V638" s="102"/>
      <c r="W638" s="102"/>
      <c r="X638" s="102"/>
      <c r="Y638" s="102"/>
      <c r="Z638" s="102"/>
    </row>
    <row r="639" hidden="1">
      <c r="A639" s="102"/>
      <c r="B639" s="102"/>
      <c r="C639" s="102"/>
      <c r="D639" s="102"/>
      <c r="E639" s="102"/>
      <c r="F639" s="102"/>
      <c r="G639" s="102"/>
      <c r="H639" s="102"/>
      <c r="I639" s="102"/>
      <c r="J639" s="102"/>
      <c r="K639" s="106"/>
      <c r="L639" s="106"/>
      <c r="M639" s="102"/>
      <c r="N639" s="102"/>
      <c r="O639" s="102"/>
      <c r="P639" s="102"/>
      <c r="Q639" s="102"/>
      <c r="R639" s="102"/>
      <c r="S639" s="102"/>
      <c r="T639" s="102"/>
      <c r="U639" s="102"/>
      <c r="V639" s="102"/>
      <c r="W639" s="102"/>
      <c r="X639" s="102"/>
      <c r="Y639" s="102"/>
      <c r="Z639" s="102"/>
    </row>
    <row r="640" hidden="1">
      <c r="A640" s="102"/>
      <c r="B640" s="102"/>
      <c r="C640" s="102"/>
      <c r="D640" s="102"/>
      <c r="E640" s="102"/>
      <c r="F640" s="102"/>
      <c r="G640" s="102"/>
      <c r="H640" s="102"/>
      <c r="I640" s="102"/>
      <c r="J640" s="102"/>
      <c r="K640" s="106"/>
      <c r="L640" s="106"/>
      <c r="M640" s="102"/>
      <c r="N640" s="102"/>
      <c r="O640" s="102"/>
      <c r="P640" s="102"/>
      <c r="Q640" s="102"/>
      <c r="R640" s="102"/>
      <c r="S640" s="102"/>
      <c r="T640" s="102"/>
      <c r="U640" s="102"/>
      <c r="V640" s="102"/>
      <c r="W640" s="102"/>
      <c r="X640" s="102"/>
      <c r="Y640" s="102"/>
      <c r="Z640" s="102"/>
    </row>
    <row r="641" hidden="1">
      <c r="A641" s="102"/>
      <c r="B641" s="102"/>
      <c r="C641" s="102"/>
      <c r="D641" s="102"/>
      <c r="E641" s="102"/>
      <c r="F641" s="102"/>
      <c r="G641" s="102"/>
      <c r="H641" s="102"/>
      <c r="I641" s="102"/>
      <c r="J641" s="102"/>
      <c r="K641" s="106"/>
      <c r="L641" s="106"/>
      <c r="M641" s="102"/>
      <c r="N641" s="102"/>
      <c r="O641" s="102"/>
      <c r="P641" s="102"/>
      <c r="Q641" s="102"/>
      <c r="R641" s="102"/>
      <c r="S641" s="102"/>
      <c r="T641" s="102"/>
      <c r="U641" s="102"/>
      <c r="V641" s="102"/>
      <c r="W641" s="102"/>
      <c r="X641" s="102"/>
      <c r="Y641" s="102"/>
      <c r="Z641" s="102"/>
    </row>
    <row r="642" hidden="1">
      <c r="A642" s="102"/>
      <c r="B642" s="102"/>
      <c r="C642" s="102"/>
      <c r="D642" s="102"/>
      <c r="E642" s="102"/>
      <c r="F642" s="102"/>
      <c r="G642" s="102"/>
      <c r="H642" s="102"/>
      <c r="I642" s="102"/>
      <c r="J642" s="102"/>
      <c r="K642" s="106"/>
      <c r="L642" s="106"/>
      <c r="M642" s="102"/>
      <c r="N642" s="102"/>
      <c r="O642" s="102"/>
      <c r="P642" s="102"/>
      <c r="Q642" s="102"/>
      <c r="R642" s="102"/>
      <c r="S642" s="102"/>
      <c r="T642" s="102"/>
      <c r="U642" s="102"/>
      <c r="V642" s="102"/>
      <c r="W642" s="102"/>
      <c r="X642" s="102"/>
      <c r="Y642" s="102"/>
      <c r="Z642" s="102"/>
    </row>
    <row r="643" hidden="1">
      <c r="A643" s="102"/>
      <c r="B643" s="102"/>
      <c r="C643" s="102"/>
      <c r="D643" s="102"/>
      <c r="E643" s="102"/>
      <c r="F643" s="102"/>
      <c r="G643" s="102"/>
      <c r="H643" s="102"/>
      <c r="I643" s="102"/>
      <c r="J643" s="102"/>
      <c r="K643" s="106"/>
      <c r="L643" s="106"/>
      <c r="M643" s="102"/>
      <c r="N643" s="102"/>
      <c r="O643" s="102"/>
      <c r="P643" s="102"/>
      <c r="Q643" s="102"/>
      <c r="R643" s="102"/>
      <c r="S643" s="102"/>
      <c r="T643" s="102"/>
      <c r="U643" s="102"/>
      <c r="V643" s="102"/>
      <c r="W643" s="102"/>
      <c r="X643" s="102"/>
      <c r="Y643" s="102"/>
      <c r="Z643" s="102"/>
    </row>
    <row r="644" hidden="1">
      <c r="A644" s="102"/>
      <c r="B644" s="102"/>
      <c r="C644" s="102"/>
      <c r="D644" s="102"/>
      <c r="E644" s="102"/>
      <c r="F644" s="102"/>
      <c r="G644" s="102"/>
      <c r="H644" s="102"/>
      <c r="I644" s="102"/>
      <c r="J644" s="102"/>
      <c r="K644" s="106"/>
      <c r="L644" s="106"/>
      <c r="M644" s="102"/>
      <c r="N644" s="102"/>
      <c r="O644" s="102"/>
      <c r="P644" s="102"/>
      <c r="Q644" s="102"/>
      <c r="R644" s="102"/>
      <c r="S644" s="102"/>
      <c r="T644" s="102"/>
      <c r="U644" s="102"/>
      <c r="V644" s="102"/>
      <c r="W644" s="102"/>
      <c r="X644" s="102"/>
      <c r="Y644" s="102"/>
      <c r="Z644" s="102"/>
    </row>
    <row r="645" hidden="1">
      <c r="A645" s="102"/>
      <c r="B645" s="102"/>
      <c r="C645" s="102"/>
      <c r="D645" s="102"/>
      <c r="E645" s="102"/>
      <c r="F645" s="102"/>
      <c r="G645" s="102"/>
      <c r="H645" s="102"/>
      <c r="I645" s="102"/>
      <c r="J645" s="102"/>
      <c r="K645" s="106"/>
      <c r="L645" s="106"/>
      <c r="M645" s="102"/>
      <c r="N645" s="102"/>
      <c r="O645" s="102"/>
      <c r="P645" s="102"/>
      <c r="Q645" s="102"/>
      <c r="R645" s="102"/>
      <c r="S645" s="102"/>
      <c r="T645" s="102"/>
      <c r="U645" s="102"/>
      <c r="V645" s="102"/>
      <c r="W645" s="102"/>
      <c r="X645" s="102"/>
      <c r="Y645" s="102"/>
      <c r="Z645" s="102"/>
    </row>
    <row r="646" hidden="1">
      <c r="A646" s="102"/>
      <c r="B646" s="102"/>
      <c r="C646" s="102"/>
      <c r="D646" s="102"/>
      <c r="E646" s="102"/>
      <c r="F646" s="102"/>
      <c r="G646" s="102"/>
      <c r="H646" s="102"/>
      <c r="I646" s="102"/>
      <c r="J646" s="102"/>
      <c r="K646" s="106"/>
      <c r="L646" s="106"/>
      <c r="M646" s="102"/>
      <c r="N646" s="102"/>
      <c r="O646" s="102"/>
      <c r="P646" s="102"/>
      <c r="Q646" s="102"/>
      <c r="R646" s="102"/>
      <c r="S646" s="102"/>
      <c r="T646" s="102"/>
      <c r="U646" s="102"/>
      <c r="V646" s="102"/>
      <c r="W646" s="102"/>
      <c r="X646" s="102"/>
      <c r="Y646" s="102"/>
      <c r="Z646" s="102"/>
    </row>
    <row r="647" hidden="1">
      <c r="A647" s="102"/>
      <c r="B647" s="102"/>
      <c r="C647" s="102"/>
      <c r="D647" s="102"/>
      <c r="E647" s="102"/>
      <c r="F647" s="102"/>
      <c r="G647" s="102"/>
      <c r="H647" s="102"/>
      <c r="I647" s="102"/>
      <c r="J647" s="102"/>
      <c r="K647" s="106"/>
      <c r="L647" s="106"/>
      <c r="M647" s="102"/>
      <c r="N647" s="102"/>
      <c r="O647" s="102"/>
      <c r="P647" s="102"/>
      <c r="Q647" s="102"/>
      <c r="R647" s="102"/>
      <c r="S647" s="102"/>
      <c r="T647" s="102"/>
      <c r="U647" s="102"/>
      <c r="V647" s="102"/>
      <c r="W647" s="102"/>
      <c r="X647" s="102"/>
      <c r="Y647" s="102"/>
      <c r="Z647" s="102"/>
    </row>
    <row r="648" hidden="1">
      <c r="A648" s="102"/>
      <c r="B648" s="102"/>
      <c r="C648" s="102"/>
      <c r="D648" s="102"/>
      <c r="E648" s="102"/>
      <c r="F648" s="102"/>
      <c r="G648" s="102"/>
      <c r="H648" s="102"/>
      <c r="I648" s="102"/>
      <c r="J648" s="102"/>
      <c r="K648" s="106"/>
      <c r="L648" s="106"/>
      <c r="M648" s="102"/>
      <c r="N648" s="102"/>
      <c r="O648" s="102"/>
      <c r="P648" s="102"/>
      <c r="Q648" s="102"/>
      <c r="R648" s="102"/>
      <c r="S648" s="102"/>
      <c r="T648" s="102"/>
      <c r="U648" s="102"/>
      <c r="V648" s="102"/>
      <c r="W648" s="102"/>
      <c r="X648" s="102"/>
      <c r="Y648" s="102"/>
      <c r="Z648" s="102"/>
    </row>
    <row r="649" hidden="1">
      <c r="A649" s="102"/>
      <c r="B649" s="102"/>
      <c r="C649" s="102"/>
      <c r="D649" s="102"/>
      <c r="E649" s="102"/>
      <c r="F649" s="102"/>
      <c r="G649" s="102"/>
      <c r="H649" s="102"/>
      <c r="I649" s="102"/>
      <c r="J649" s="102"/>
      <c r="K649" s="106"/>
      <c r="L649" s="106"/>
      <c r="M649" s="102"/>
      <c r="N649" s="102"/>
      <c r="O649" s="102"/>
      <c r="P649" s="102"/>
      <c r="Q649" s="102"/>
      <c r="R649" s="102"/>
      <c r="S649" s="102"/>
      <c r="T649" s="102"/>
      <c r="U649" s="102"/>
      <c r="V649" s="102"/>
      <c r="W649" s="102"/>
      <c r="X649" s="102"/>
      <c r="Y649" s="102"/>
      <c r="Z649" s="102"/>
    </row>
    <row r="650" hidden="1">
      <c r="A650" s="102"/>
      <c r="B650" s="102"/>
      <c r="C650" s="102"/>
      <c r="D650" s="102"/>
      <c r="E650" s="102"/>
      <c r="F650" s="102"/>
      <c r="G650" s="102"/>
      <c r="H650" s="102"/>
      <c r="I650" s="102"/>
      <c r="J650" s="102"/>
      <c r="K650" s="106"/>
      <c r="L650" s="106"/>
      <c r="M650" s="102"/>
      <c r="N650" s="102"/>
      <c r="O650" s="102"/>
      <c r="P650" s="102"/>
      <c r="Q650" s="102"/>
      <c r="R650" s="102"/>
      <c r="S650" s="102"/>
      <c r="T650" s="102"/>
      <c r="U650" s="102"/>
      <c r="V650" s="102"/>
      <c r="W650" s="102"/>
      <c r="X650" s="102"/>
      <c r="Y650" s="102"/>
      <c r="Z650" s="102"/>
    </row>
    <row r="651" hidden="1">
      <c r="A651" s="102"/>
      <c r="B651" s="102"/>
      <c r="C651" s="102"/>
      <c r="D651" s="102"/>
      <c r="E651" s="102"/>
      <c r="F651" s="102"/>
      <c r="G651" s="102"/>
      <c r="H651" s="102"/>
      <c r="I651" s="102"/>
      <c r="J651" s="102"/>
      <c r="K651" s="106"/>
      <c r="L651" s="106"/>
      <c r="M651" s="102"/>
      <c r="N651" s="102"/>
      <c r="O651" s="102"/>
      <c r="P651" s="102"/>
      <c r="Q651" s="102"/>
      <c r="R651" s="102"/>
      <c r="S651" s="102"/>
      <c r="T651" s="102"/>
      <c r="U651" s="102"/>
      <c r="V651" s="102"/>
      <c r="W651" s="102"/>
      <c r="X651" s="102"/>
      <c r="Y651" s="102"/>
      <c r="Z651" s="102"/>
    </row>
    <row r="652" hidden="1">
      <c r="A652" s="102"/>
      <c r="B652" s="102"/>
      <c r="C652" s="102"/>
      <c r="D652" s="102"/>
      <c r="E652" s="102"/>
      <c r="F652" s="102"/>
      <c r="G652" s="102"/>
      <c r="H652" s="102"/>
      <c r="I652" s="102"/>
      <c r="J652" s="102"/>
      <c r="K652" s="106"/>
      <c r="L652" s="106"/>
      <c r="M652" s="102"/>
      <c r="N652" s="102"/>
      <c r="O652" s="102"/>
      <c r="P652" s="102"/>
      <c r="Q652" s="102"/>
      <c r="R652" s="102"/>
      <c r="S652" s="102"/>
      <c r="T652" s="102"/>
      <c r="U652" s="102"/>
      <c r="V652" s="102"/>
      <c r="W652" s="102"/>
      <c r="X652" s="102"/>
      <c r="Y652" s="102"/>
      <c r="Z652" s="102"/>
    </row>
    <row r="653" hidden="1">
      <c r="A653" s="102"/>
      <c r="B653" s="102"/>
      <c r="C653" s="102"/>
      <c r="D653" s="102"/>
      <c r="E653" s="102"/>
      <c r="F653" s="102"/>
      <c r="G653" s="102"/>
      <c r="H653" s="102"/>
      <c r="I653" s="102"/>
      <c r="J653" s="102"/>
      <c r="K653" s="106"/>
      <c r="L653" s="106"/>
      <c r="M653" s="102"/>
      <c r="N653" s="102"/>
      <c r="O653" s="102"/>
      <c r="P653" s="102"/>
      <c r="Q653" s="102"/>
      <c r="R653" s="102"/>
      <c r="S653" s="102"/>
      <c r="T653" s="102"/>
      <c r="U653" s="102"/>
      <c r="V653" s="102"/>
      <c r="W653" s="102"/>
      <c r="X653" s="102"/>
      <c r="Y653" s="102"/>
      <c r="Z653" s="102"/>
    </row>
    <row r="654" hidden="1">
      <c r="A654" s="102"/>
      <c r="B654" s="102"/>
      <c r="C654" s="102"/>
      <c r="D654" s="102"/>
      <c r="E654" s="102"/>
      <c r="F654" s="102"/>
      <c r="G654" s="102"/>
      <c r="H654" s="102"/>
      <c r="I654" s="102"/>
      <c r="J654" s="102"/>
      <c r="K654" s="106"/>
      <c r="L654" s="106"/>
      <c r="M654" s="102"/>
      <c r="N654" s="102"/>
      <c r="O654" s="102"/>
      <c r="P654" s="102"/>
      <c r="Q654" s="102"/>
      <c r="R654" s="102"/>
      <c r="S654" s="102"/>
      <c r="T654" s="102"/>
      <c r="U654" s="102"/>
      <c r="V654" s="102"/>
      <c r="W654" s="102"/>
      <c r="X654" s="102"/>
      <c r="Y654" s="102"/>
      <c r="Z654" s="102"/>
    </row>
    <row r="655" hidden="1">
      <c r="A655" s="102"/>
      <c r="B655" s="102"/>
      <c r="C655" s="102"/>
      <c r="D655" s="102"/>
      <c r="E655" s="102"/>
      <c r="F655" s="102"/>
      <c r="G655" s="102"/>
      <c r="H655" s="102"/>
      <c r="I655" s="102"/>
      <c r="J655" s="102"/>
      <c r="K655" s="106"/>
      <c r="L655" s="106"/>
      <c r="M655" s="102"/>
      <c r="N655" s="102"/>
      <c r="O655" s="102"/>
      <c r="P655" s="102"/>
      <c r="Q655" s="102"/>
      <c r="R655" s="102"/>
      <c r="S655" s="102"/>
      <c r="T655" s="102"/>
      <c r="U655" s="102"/>
      <c r="V655" s="102"/>
      <c r="W655" s="102"/>
      <c r="X655" s="102"/>
      <c r="Y655" s="102"/>
      <c r="Z655" s="102"/>
    </row>
    <row r="656" hidden="1">
      <c r="A656" s="102"/>
      <c r="B656" s="102"/>
      <c r="C656" s="102"/>
      <c r="D656" s="102"/>
      <c r="E656" s="102"/>
      <c r="F656" s="102"/>
      <c r="G656" s="102"/>
      <c r="H656" s="102"/>
      <c r="I656" s="102"/>
      <c r="J656" s="102"/>
      <c r="K656" s="106"/>
      <c r="L656" s="106"/>
      <c r="M656" s="102"/>
      <c r="N656" s="102"/>
      <c r="O656" s="102"/>
      <c r="P656" s="102"/>
      <c r="Q656" s="102"/>
      <c r="R656" s="102"/>
      <c r="S656" s="102"/>
      <c r="T656" s="102"/>
      <c r="U656" s="102"/>
      <c r="V656" s="102"/>
      <c r="W656" s="102"/>
      <c r="X656" s="102"/>
      <c r="Y656" s="102"/>
      <c r="Z656" s="102"/>
    </row>
    <row r="657" hidden="1">
      <c r="A657" s="102"/>
      <c r="B657" s="102"/>
      <c r="C657" s="102"/>
      <c r="D657" s="102"/>
      <c r="E657" s="102"/>
      <c r="F657" s="102"/>
      <c r="G657" s="102"/>
      <c r="H657" s="102"/>
      <c r="I657" s="102"/>
      <c r="J657" s="102"/>
      <c r="K657" s="106"/>
      <c r="L657" s="106"/>
      <c r="M657" s="102"/>
      <c r="N657" s="102"/>
      <c r="O657" s="102"/>
      <c r="P657" s="102"/>
      <c r="Q657" s="102"/>
      <c r="R657" s="102"/>
      <c r="S657" s="102"/>
      <c r="T657" s="102"/>
      <c r="U657" s="102"/>
      <c r="V657" s="102"/>
      <c r="W657" s="102"/>
      <c r="X657" s="102"/>
      <c r="Y657" s="102"/>
      <c r="Z657" s="102"/>
    </row>
    <row r="658" hidden="1">
      <c r="A658" s="102"/>
      <c r="B658" s="102"/>
      <c r="C658" s="102"/>
      <c r="D658" s="102"/>
      <c r="E658" s="102"/>
      <c r="F658" s="102"/>
      <c r="G658" s="102"/>
      <c r="H658" s="102"/>
      <c r="I658" s="102"/>
      <c r="J658" s="102"/>
      <c r="K658" s="106"/>
      <c r="L658" s="106"/>
      <c r="M658" s="102"/>
      <c r="N658" s="102"/>
      <c r="O658" s="102"/>
      <c r="P658" s="102"/>
      <c r="Q658" s="102"/>
      <c r="R658" s="102"/>
      <c r="S658" s="102"/>
      <c r="T658" s="102"/>
      <c r="U658" s="102"/>
      <c r="V658" s="102"/>
      <c r="W658" s="102"/>
      <c r="X658" s="102"/>
      <c r="Y658" s="102"/>
      <c r="Z658" s="102"/>
    </row>
    <row r="659" hidden="1">
      <c r="A659" s="102"/>
      <c r="B659" s="102"/>
      <c r="C659" s="102"/>
      <c r="D659" s="102"/>
      <c r="E659" s="102"/>
      <c r="F659" s="102"/>
      <c r="G659" s="102"/>
      <c r="H659" s="102"/>
      <c r="I659" s="102"/>
      <c r="J659" s="102"/>
      <c r="K659" s="106"/>
      <c r="L659" s="106"/>
      <c r="M659" s="102"/>
      <c r="N659" s="102"/>
      <c r="O659" s="102"/>
      <c r="P659" s="102"/>
      <c r="Q659" s="102"/>
      <c r="R659" s="102"/>
      <c r="S659" s="102"/>
      <c r="T659" s="102"/>
      <c r="U659" s="102"/>
      <c r="V659" s="102"/>
      <c r="W659" s="102"/>
      <c r="X659" s="102"/>
      <c r="Y659" s="102"/>
      <c r="Z659" s="102"/>
    </row>
    <row r="660" hidden="1">
      <c r="A660" s="102"/>
      <c r="B660" s="102"/>
      <c r="C660" s="102"/>
      <c r="D660" s="102"/>
      <c r="E660" s="102"/>
      <c r="F660" s="102"/>
      <c r="G660" s="102"/>
      <c r="H660" s="102"/>
      <c r="I660" s="102"/>
      <c r="J660" s="102"/>
      <c r="K660" s="106"/>
      <c r="L660" s="106"/>
      <c r="M660" s="102"/>
      <c r="N660" s="102"/>
      <c r="O660" s="102"/>
      <c r="P660" s="102"/>
      <c r="Q660" s="102"/>
      <c r="R660" s="102"/>
      <c r="S660" s="102"/>
      <c r="T660" s="102"/>
      <c r="U660" s="102"/>
      <c r="V660" s="102"/>
      <c r="W660" s="102"/>
      <c r="X660" s="102"/>
      <c r="Y660" s="102"/>
      <c r="Z660" s="102"/>
    </row>
    <row r="661" hidden="1">
      <c r="A661" s="102"/>
      <c r="B661" s="102"/>
      <c r="C661" s="102"/>
      <c r="D661" s="102"/>
      <c r="E661" s="102"/>
      <c r="F661" s="102"/>
      <c r="G661" s="102"/>
      <c r="H661" s="102"/>
      <c r="I661" s="102"/>
      <c r="J661" s="102"/>
      <c r="K661" s="106"/>
      <c r="L661" s="106"/>
      <c r="M661" s="102"/>
      <c r="N661" s="102"/>
      <c r="O661" s="102"/>
      <c r="P661" s="102"/>
      <c r="Q661" s="102"/>
      <c r="R661" s="102"/>
      <c r="S661" s="102"/>
      <c r="T661" s="102"/>
      <c r="U661" s="102"/>
      <c r="V661" s="102"/>
      <c r="W661" s="102"/>
      <c r="X661" s="102"/>
      <c r="Y661" s="102"/>
      <c r="Z661" s="102"/>
    </row>
    <row r="662" hidden="1">
      <c r="A662" s="102"/>
      <c r="B662" s="102"/>
      <c r="C662" s="102"/>
      <c r="D662" s="102"/>
      <c r="E662" s="102"/>
      <c r="F662" s="102"/>
      <c r="G662" s="102"/>
      <c r="H662" s="102"/>
      <c r="I662" s="102"/>
      <c r="J662" s="102"/>
      <c r="K662" s="106"/>
      <c r="L662" s="106"/>
      <c r="M662" s="102"/>
      <c r="N662" s="102"/>
      <c r="O662" s="102"/>
      <c r="P662" s="102"/>
      <c r="Q662" s="102"/>
      <c r="R662" s="102"/>
      <c r="S662" s="102"/>
      <c r="T662" s="102"/>
      <c r="U662" s="102"/>
      <c r="V662" s="102"/>
      <c r="W662" s="102"/>
      <c r="X662" s="102"/>
      <c r="Y662" s="102"/>
      <c r="Z662" s="102"/>
    </row>
    <row r="663" hidden="1">
      <c r="A663" s="102"/>
      <c r="B663" s="102"/>
      <c r="C663" s="102"/>
      <c r="D663" s="102"/>
      <c r="E663" s="102"/>
      <c r="F663" s="102"/>
      <c r="G663" s="102"/>
      <c r="H663" s="102"/>
      <c r="I663" s="102"/>
      <c r="J663" s="102"/>
      <c r="K663" s="106"/>
      <c r="L663" s="106"/>
      <c r="M663" s="102"/>
      <c r="N663" s="102"/>
      <c r="O663" s="102"/>
      <c r="P663" s="102"/>
      <c r="Q663" s="102"/>
      <c r="R663" s="102"/>
      <c r="S663" s="102"/>
      <c r="T663" s="102"/>
      <c r="U663" s="102"/>
      <c r="V663" s="102"/>
      <c r="W663" s="102"/>
      <c r="X663" s="102"/>
      <c r="Y663" s="102"/>
      <c r="Z663" s="102"/>
    </row>
    <row r="664" hidden="1">
      <c r="A664" s="102"/>
      <c r="B664" s="102"/>
      <c r="C664" s="102"/>
      <c r="D664" s="102"/>
      <c r="E664" s="102"/>
      <c r="F664" s="102"/>
      <c r="G664" s="102"/>
      <c r="H664" s="102"/>
      <c r="I664" s="102"/>
      <c r="J664" s="102"/>
      <c r="K664" s="106"/>
      <c r="L664" s="106"/>
      <c r="M664" s="102"/>
      <c r="N664" s="102"/>
      <c r="O664" s="102"/>
      <c r="P664" s="102"/>
      <c r="Q664" s="102"/>
      <c r="R664" s="102"/>
      <c r="S664" s="102"/>
      <c r="T664" s="102"/>
      <c r="U664" s="102"/>
      <c r="V664" s="102"/>
      <c r="W664" s="102"/>
      <c r="X664" s="102"/>
      <c r="Y664" s="102"/>
      <c r="Z664" s="102"/>
    </row>
    <row r="665" hidden="1">
      <c r="A665" s="102"/>
      <c r="B665" s="102"/>
      <c r="C665" s="102"/>
      <c r="D665" s="102"/>
      <c r="E665" s="102"/>
      <c r="F665" s="102"/>
      <c r="G665" s="102"/>
      <c r="H665" s="102"/>
      <c r="I665" s="102"/>
      <c r="J665" s="102"/>
      <c r="K665" s="106"/>
      <c r="L665" s="106"/>
      <c r="M665" s="102"/>
      <c r="N665" s="102"/>
      <c r="O665" s="102"/>
      <c r="P665" s="102"/>
      <c r="Q665" s="102"/>
      <c r="R665" s="102"/>
      <c r="S665" s="102"/>
      <c r="T665" s="102"/>
      <c r="U665" s="102"/>
      <c r="V665" s="102"/>
      <c r="W665" s="102"/>
      <c r="X665" s="102"/>
      <c r="Y665" s="102"/>
      <c r="Z665" s="102"/>
    </row>
    <row r="666" hidden="1">
      <c r="A666" s="102"/>
      <c r="B666" s="102"/>
      <c r="C666" s="102"/>
      <c r="D666" s="102"/>
      <c r="E666" s="102"/>
      <c r="F666" s="102"/>
      <c r="G666" s="102"/>
      <c r="H666" s="102"/>
      <c r="I666" s="102"/>
      <c r="J666" s="102"/>
      <c r="K666" s="106"/>
      <c r="L666" s="106"/>
      <c r="M666" s="102"/>
      <c r="N666" s="102"/>
      <c r="O666" s="102"/>
      <c r="P666" s="102"/>
      <c r="Q666" s="102"/>
      <c r="R666" s="102"/>
      <c r="S666" s="102"/>
      <c r="T666" s="102"/>
      <c r="U666" s="102"/>
      <c r="V666" s="102"/>
      <c r="W666" s="102"/>
      <c r="X666" s="102"/>
      <c r="Y666" s="102"/>
      <c r="Z666" s="102"/>
    </row>
    <row r="667" hidden="1">
      <c r="A667" s="102"/>
      <c r="B667" s="102"/>
      <c r="C667" s="102"/>
      <c r="D667" s="102"/>
      <c r="E667" s="102"/>
      <c r="F667" s="102"/>
      <c r="G667" s="102"/>
      <c r="H667" s="102"/>
      <c r="I667" s="102"/>
      <c r="J667" s="102"/>
      <c r="K667" s="106"/>
      <c r="L667" s="106"/>
      <c r="M667" s="102"/>
      <c r="N667" s="102"/>
      <c r="O667" s="102"/>
      <c r="P667" s="102"/>
      <c r="Q667" s="102"/>
      <c r="R667" s="102"/>
      <c r="S667" s="102"/>
      <c r="T667" s="102"/>
      <c r="U667" s="102"/>
      <c r="V667" s="102"/>
      <c r="W667" s="102"/>
      <c r="X667" s="102"/>
      <c r="Y667" s="102"/>
      <c r="Z667" s="102"/>
    </row>
    <row r="668" hidden="1">
      <c r="A668" s="102"/>
      <c r="B668" s="102"/>
      <c r="C668" s="102"/>
      <c r="D668" s="102"/>
      <c r="E668" s="102"/>
      <c r="F668" s="102"/>
      <c r="G668" s="102"/>
      <c r="H668" s="102"/>
      <c r="I668" s="102"/>
      <c r="J668" s="102"/>
      <c r="K668" s="106"/>
      <c r="L668" s="106"/>
      <c r="M668" s="102"/>
      <c r="N668" s="102"/>
      <c r="O668" s="102"/>
      <c r="P668" s="102"/>
      <c r="Q668" s="102"/>
      <c r="R668" s="102"/>
      <c r="S668" s="102"/>
      <c r="T668" s="102"/>
      <c r="U668" s="102"/>
      <c r="V668" s="102"/>
      <c r="W668" s="102"/>
      <c r="X668" s="102"/>
      <c r="Y668" s="102"/>
      <c r="Z668" s="102"/>
    </row>
    <row r="669" hidden="1">
      <c r="A669" s="102"/>
      <c r="B669" s="102"/>
      <c r="C669" s="102"/>
      <c r="D669" s="102"/>
      <c r="E669" s="102"/>
      <c r="F669" s="102"/>
      <c r="G669" s="102"/>
      <c r="H669" s="102"/>
      <c r="I669" s="102"/>
      <c r="J669" s="102"/>
      <c r="K669" s="106"/>
      <c r="L669" s="106"/>
      <c r="M669" s="102"/>
      <c r="N669" s="102"/>
      <c r="O669" s="102"/>
      <c r="P669" s="102"/>
      <c r="Q669" s="102"/>
      <c r="R669" s="102"/>
      <c r="S669" s="102"/>
      <c r="T669" s="102"/>
      <c r="U669" s="102"/>
      <c r="V669" s="102"/>
      <c r="W669" s="102"/>
      <c r="X669" s="102"/>
      <c r="Y669" s="102"/>
      <c r="Z669" s="102"/>
    </row>
    <row r="670" hidden="1">
      <c r="A670" s="102"/>
      <c r="B670" s="102"/>
      <c r="C670" s="102"/>
      <c r="D670" s="102"/>
      <c r="E670" s="102"/>
      <c r="F670" s="102"/>
      <c r="G670" s="102"/>
      <c r="H670" s="102"/>
      <c r="I670" s="102"/>
      <c r="J670" s="102"/>
      <c r="K670" s="106"/>
      <c r="L670" s="106"/>
      <c r="M670" s="102"/>
      <c r="N670" s="102"/>
      <c r="O670" s="102"/>
      <c r="P670" s="102"/>
      <c r="Q670" s="102"/>
      <c r="R670" s="102"/>
      <c r="S670" s="102"/>
      <c r="T670" s="102"/>
      <c r="U670" s="102"/>
      <c r="V670" s="102"/>
      <c r="W670" s="102"/>
      <c r="X670" s="102"/>
      <c r="Y670" s="102"/>
      <c r="Z670" s="102"/>
    </row>
    <row r="671" hidden="1">
      <c r="A671" s="102"/>
      <c r="B671" s="102"/>
      <c r="C671" s="102"/>
      <c r="D671" s="102"/>
      <c r="E671" s="102"/>
      <c r="F671" s="102"/>
      <c r="G671" s="102"/>
      <c r="H671" s="102"/>
      <c r="I671" s="102"/>
      <c r="J671" s="102"/>
      <c r="K671" s="106"/>
      <c r="L671" s="106"/>
      <c r="M671" s="102"/>
      <c r="N671" s="102"/>
      <c r="O671" s="102"/>
      <c r="P671" s="102"/>
      <c r="Q671" s="102"/>
      <c r="R671" s="102"/>
      <c r="S671" s="102"/>
      <c r="T671" s="102"/>
      <c r="U671" s="102"/>
      <c r="V671" s="102"/>
      <c r="W671" s="102"/>
      <c r="X671" s="102"/>
      <c r="Y671" s="102"/>
      <c r="Z671" s="102"/>
    </row>
    <row r="672" hidden="1">
      <c r="A672" s="102"/>
      <c r="B672" s="102"/>
      <c r="C672" s="102"/>
      <c r="D672" s="102"/>
      <c r="E672" s="102"/>
      <c r="F672" s="102"/>
      <c r="G672" s="102"/>
      <c r="H672" s="102"/>
      <c r="I672" s="102"/>
      <c r="J672" s="102"/>
      <c r="K672" s="106"/>
      <c r="L672" s="106"/>
      <c r="M672" s="102"/>
      <c r="N672" s="102"/>
      <c r="O672" s="102"/>
      <c r="P672" s="102"/>
      <c r="Q672" s="102"/>
      <c r="R672" s="102"/>
      <c r="S672" s="102"/>
      <c r="T672" s="102"/>
      <c r="U672" s="102"/>
      <c r="V672" s="102"/>
      <c r="W672" s="102"/>
      <c r="X672" s="102"/>
      <c r="Y672" s="102"/>
      <c r="Z672" s="102"/>
    </row>
    <row r="673" hidden="1">
      <c r="A673" s="102"/>
      <c r="B673" s="102"/>
      <c r="C673" s="102"/>
      <c r="D673" s="102"/>
      <c r="E673" s="102"/>
      <c r="F673" s="102"/>
      <c r="G673" s="102"/>
      <c r="H673" s="102"/>
      <c r="I673" s="102"/>
      <c r="J673" s="102"/>
      <c r="K673" s="106"/>
      <c r="L673" s="106"/>
      <c r="M673" s="102"/>
      <c r="N673" s="102"/>
      <c r="O673" s="102"/>
      <c r="P673" s="102"/>
      <c r="Q673" s="102"/>
      <c r="R673" s="102"/>
      <c r="S673" s="102"/>
      <c r="T673" s="102"/>
      <c r="U673" s="102"/>
      <c r="V673" s="102"/>
      <c r="W673" s="102"/>
      <c r="X673" s="102"/>
      <c r="Y673" s="102"/>
      <c r="Z673" s="102"/>
    </row>
    <row r="674" hidden="1">
      <c r="A674" s="102"/>
      <c r="B674" s="102"/>
      <c r="C674" s="102"/>
      <c r="D674" s="102"/>
      <c r="E674" s="102"/>
      <c r="F674" s="102"/>
      <c r="G674" s="102"/>
      <c r="H674" s="102"/>
      <c r="I674" s="102"/>
      <c r="J674" s="102"/>
      <c r="K674" s="106"/>
      <c r="L674" s="106"/>
      <c r="M674" s="102"/>
      <c r="N674" s="102"/>
      <c r="O674" s="102"/>
      <c r="P674" s="102"/>
      <c r="Q674" s="102"/>
      <c r="R674" s="102"/>
      <c r="S674" s="102"/>
      <c r="T674" s="102"/>
      <c r="U674" s="102"/>
      <c r="V674" s="102"/>
      <c r="W674" s="102"/>
      <c r="X674" s="102"/>
      <c r="Y674" s="102"/>
      <c r="Z674" s="102"/>
    </row>
    <row r="675" hidden="1">
      <c r="A675" s="102"/>
      <c r="B675" s="102"/>
      <c r="C675" s="102"/>
      <c r="D675" s="102"/>
      <c r="E675" s="102"/>
      <c r="F675" s="102"/>
      <c r="G675" s="102"/>
      <c r="H675" s="102"/>
      <c r="I675" s="102"/>
      <c r="J675" s="102"/>
      <c r="K675" s="106"/>
      <c r="L675" s="106"/>
      <c r="M675" s="102"/>
      <c r="N675" s="102"/>
      <c r="O675" s="102"/>
      <c r="P675" s="102"/>
      <c r="Q675" s="102"/>
      <c r="R675" s="102"/>
      <c r="S675" s="102"/>
      <c r="T675" s="102"/>
      <c r="U675" s="102"/>
      <c r="V675" s="102"/>
      <c r="W675" s="102"/>
      <c r="X675" s="102"/>
      <c r="Y675" s="102"/>
      <c r="Z675" s="102"/>
    </row>
    <row r="676" hidden="1">
      <c r="A676" s="102"/>
      <c r="B676" s="102"/>
      <c r="C676" s="102"/>
      <c r="D676" s="102"/>
      <c r="E676" s="102"/>
      <c r="F676" s="102"/>
      <c r="G676" s="102"/>
      <c r="H676" s="102"/>
      <c r="I676" s="102"/>
      <c r="J676" s="102"/>
      <c r="K676" s="106"/>
      <c r="L676" s="106"/>
      <c r="M676" s="102"/>
      <c r="N676" s="102"/>
      <c r="O676" s="102"/>
      <c r="P676" s="102"/>
      <c r="Q676" s="102"/>
      <c r="R676" s="102"/>
      <c r="S676" s="102"/>
      <c r="T676" s="102"/>
      <c r="U676" s="102"/>
      <c r="V676" s="102"/>
      <c r="W676" s="102"/>
      <c r="X676" s="102"/>
      <c r="Y676" s="102"/>
      <c r="Z676" s="102"/>
    </row>
    <row r="677" hidden="1">
      <c r="A677" s="102"/>
      <c r="B677" s="102"/>
      <c r="C677" s="102"/>
      <c r="D677" s="102"/>
      <c r="E677" s="102"/>
      <c r="F677" s="102"/>
      <c r="G677" s="102"/>
      <c r="H677" s="102"/>
      <c r="I677" s="102"/>
      <c r="J677" s="102"/>
      <c r="K677" s="106"/>
      <c r="L677" s="106"/>
      <c r="M677" s="102"/>
      <c r="N677" s="102"/>
      <c r="O677" s="102"/>
      <c r="P677" s="102"/>
      <c r="Q677" s="102"/>
      <c r="R677" s="102"/>
      <c r="S677" s="102"/>
      <c r="T677" s="102"/>
      <c r="U677" s="102"/>
      <c r="V677" s="102"/>
      <c r="W677" s="102"/>
      <c r="X677" s="102"/>
      <c r="Y677" s="102"/>
      <c r="Z677" s="102"/>
    </row>
    <row r="678" hidden="1">
      <c r="A678" s="102"/>
      <c r="B678" s="102"/>
      <c r="C678" s="102"/>
      <c r="D678" s="102"/>
      <c r="E678" s="102"/>
      <c r="F678" s="102"/>
      <c r="G678" s="102"/>
      <c r="H678" s="102"/>
      <c r="I678" s="102"/>
      <c r="J678" s="102"/>
      <c r="K678" s="106"/>
      <c r="L678" s="106"/>
      <c r="M678" s="102"/>
      <c r="N678" s="102"/>
      <c r="O678" s="102"/>
      <c r="P678" s="102"/>
      <c r="Q678" s="102"/>
      <c r="R678" s="102"/>
      <c r="S678" s="102"/>
      <c r="T678" s="102"/>
      <c r="U678" s="102"/>
      <c r="V678" s="102"/>
      <c r="W678" s="102"/>
      <c r="X678" s="102"/>
      <c r="Y678" s="102"/>
      <c r="Z678" s="102"/>
    </row>
    <row r="679" hidden="1">
      <c r="A679" s="102"/>
      <c r="B679" s="102"/>
      <c r="C679" s="102"/>
      <c r="D679" s="102"/>
      <c r="E679" s="102"/>
      <c r="F679" s="102"/>
      <c r="G679" s="102"/>
      <c r="H679" s="102"/>
      <c r="I679" s="102"/>
      <c r="J679" s="102"/>
      <c r="K679" s="106"/>
      <c r="L679" s="106"/>
      <c r="M679" s="102"/>
      <c r="N679" s="102"/>
      <c r="O679" s="102"/>
      <c r="P679" s="102"/>
      <c r="Q679" s="102"/>
      <c r="R679" s="102"/>
      <c r="S679" s="102"/>
      <c r="T679" s="102"/>
      <c r="U679" s="102"/>
      <c r="V679" s="102"/>
      <c r="W679" s="102"/>
      <c r="X679" s="102"/>
      <c r="Y679" s="102"/>
      <c r="Z679" s="102"/>
    </row>
    <row r="680" hidden="1">
      <c r="A680" s="102"/>
      <c r="B680" s="102"/>
      <c r="C680" s="102"/>
      <c r="D680" s="102"/>
      <c r="E680" s="102"/>
      <c r="F680" s="102"/>
      <c r="G680" s="102"/>
      <c r="H680" s="102"/>
      <c r="I680" s="102"/>
      <c r="J680" s="102"/>
      <c r="K680" s="106"/>
      <c r="L680" s="106"/>
      <c r="M680" s="102"/>
      <c r="N680" s="102"/>
      <c r="O680" s="102"/>
      <c r="P680" s="102"/>
      <c r="Q680" s="102"/>
      <c r="R680" s="102"/>
      <c r="S680" s="102"/>
      <c r="T680" s="102"/>
      <c r="U680" s="102"/>
      <c r="V680" s="102"/>
      <c r="W680" s="102"/>
      <c r="X680" s="102"/>
      <c r="Y680" s="102"/>
      <c r="Z680" s="102"/>
    </row>
    <row r="681" hidden="1">
      <c r="A681" s="102"/>
      <c r="B681" s="102"/>
      <c r="C681" s="102"/>
      <c r="D681" s="102"/>
      <c r="E681" s="102"/>
      <c r="F681" s="102"/>
      <c r="G681" s="102"/>
      <c r="H681" s="102"/>
      <c r="I681" s="102"/>
      <c r="J681" s="102"/>
      <c r="K681" s="106"/>
      <c r="L681" s="106"/>
      <c r="M681" s="102"/>
      <c r="N681" s="102"/>
      <c r="O681" s="102"/>
      <c r="P681" s="102"/>
      <c r="Q681" s="102"/>
      <c r="R681" s="102"/>
      <c r="S681" s="102"/>
      <c r="T681" s="102"/>
      <c r="U681" s="102"/>
      <c r="V681" s="102"/>
      <c r="W681" s="102"/>
      <c r="X681" s="102"/>
      <c r="Y681" s="102"/>
      <c r="Z681" s="102"/>
    </row>
    <row r="682" hidden="1">
      <c r="A682" s="102"/>
      <c r="B682" s="102"/>
      <c r="C682" s="102"/>
      <c r="D682" s="102"/>
      <c r="E682" s="102"/>
      <c r="F682" s="102"/>
      <c r="G682" s="102"/>
      <c r="H682" s="102"/>
      <c r="I682" s="102"/>
      <c r="J682" s="102"/>
      <c r="K682" s="106"/>
      <c r="L682" s="106"/>
      <c r="M682" s="102"/>
      <c r="N682" s="102"/>
      <c r="O682" s="102"/>
      <c r="P682" s="102"/>
      <c r="Q682" s="102"/>
      <c r="R682" s="102"/>
      <c r="S682" s="102"/>
      <c r="T682" s="102"/>
      <c r="U682" s="102"/>
      <c r="V682" s="102"/>
      <c r="W682" s="102"/>
      <c r="X682" s="102"/>
      <c r="Y682" s="102"/>
      <c r="Z682" s="102"/>
    </row>
    <row r="683" hidden="1">
      <c r="A683" s="102"/>
      <c r="B683" s="102"/>
      <c r="C683" s="102"/>
      <c r="D683" s="102"/>
      <c r="E683" s="102"/>
      <c r="F683" s="102"/>
      <c r="G683" s="102"/>
      <c r="H683" s="102"/>
      <c r="I683" s="102"/>
      <c r="J683" s="102"/>
      <c r="K683" s="106"/>
      <c r="L683" s="106"/>
      <c r="M683" s="102"/>
      <c r="N683" s="102"/>
      <c r="O683" s="102"/>
      <c r="P683" s="102"/>
      <c r="Q683" s="102"/>
      <c r="R683" s="102"/>
      <c r="S683" s="102"/>
      <c r="T683" s="102"/>
      <c r="U683" s="102"/>
      <c r="V683" s="102"/>
      <c r="W683" s="102"/>
      <c r="X683" s="102"/>
      <c r="Y683" s="102"/>
      <c r="Z683" s="102"/>
    </row>
    <row r="684" hidden="1">
      <c r="A684" s="102"/>
      <c r="B684" s="102"/>
      <c r="C684" s="102"/>
      <c r="D684" s="102"/>
      <c r="E684" s="102"/>
      <c r="F684" s="102"/>
      <c r="G684" s="102"/>
      <c r="H684" s="102"/>
      <c r="I684" s="102"/>
      <c r="J684" s="102"/>
      <c r="K684" s="106"/>
      <c r="L684" s="106"/>
      <c r="M684" s="102"/>
      <c r="N684" s="102"/>
      <c r="O684" s="102"/>
      <c r="P684" s="102"/>
      <c r="Q684" s="102"/>
      <c r="R684" s="102"/>
      <c r="S684" s="102"/>
      <c r="T684" s="102"/>
      <c r="U684" s="102"/>
      <c r="V684" s="102"/>
      <c r="W684" s="102"/>
      <c r="X684" s="102"/>
      <c r="Y684" s="102"/>
      <c r="Z684" s="102"/>
    </row>
    <row r="685" hidden="1">
      <c r="A685" s="102"/>
      <c r="B685" s="102"/>
      <c r="C685" s="102"/>
      <c r="D685" s="102"/>
      <c r="E685" s="102"/>
      <c r="F685" s="102"/>
      <c r="G685" s="102"/>
      <c r="H685" s="102"/>
      <c r="I685" s="102"/>
      <c r="J685" s="102"/>
      <c r="K685" s="106"/>
      <c r="L685" s="106"/>
      <c r="M685" s="102"/>
      <c r="N685" s="102"/>
      <c r="O685" s="102"/>
      <c r="P685" s="102"/>
      <c r="Q685" s="102"/>
      <c r="R685" s="102"/>
      <c r="S685" s="102"/>
      <c r="T685" s="102"/>
      <c r="U685" s="102"/>
      <c r="V685" s="102"/>
      <c r="W685" s="102"/>
      <c r="X685" s="102"/>
      <c r="Y685" s="102"/>
      <c r="Z685" s="102"/>
    </row>
    <row r="686" hidden="1">
      <c r="A686" s="102"/>
      <c r="B686" s="102"/>
      <c r="C686" s="102"/>
      <c r="D686" s="102"/>
      <c r="E686" s="102"/>
      <c r="F686" s="102"/>
      <c r="G686" s="102"/>
      <c r="H686" s="102"/>
      <c r="I686" s="102"/>
      <c r="J686" s="102"/>
      <c r="K686" s="106"/>
      <c r="L686" s="106"/>
      <c r="M686" s="102"/>
      <c r="N686" s="102"/>
      <c r="O686" s="102"/>
      <c r="P686" s="102"/>
      <c r="Q686" s="102"/>
      <c r="R686" s="102"/>
      <c r="S686" s="102"/>
      <c r="T686" s="102"/>
      <c r="U686" s="102"/>
      <c r="V686" s="102"/>
      <c r="W686" s="102"/>
      <c r="X686" s="102"/>
      <c r="Y686" s="102"/>
      <c r="Z686" s="102"/>
    </row>
    <row r="687" hidden="1">
      <c r="A687" s="102"/>
      <c r="B687" s="102"/>
      <c r="C687" s="102"/>
      <c r="D687" s="102"/>
      <c r="E687" s="102"/>
      <c r="F687" s="102"/>
      <c r="G687" s="102"/>
      <c r="H687" s="102"/>
      <c r="I687" s="102"/>
      <c r="J687" s="102"/>
      <c r="K687" s="106"/>
      <c r="L687" s="106"/>
      <c r="M687" s="102"/>
      <c r="N687" s="102"/>
      <c r="O687" s="102"/>
      <c r="P687" s="102"/>
      <c r="Q687" s="102"/>
      <c r="R687" s="102"/>
      <c r="S687" s="102"/>
      <c r="T687" s="102"/>
      <c r="U687" s="102"/>
      <c r="V687" s="102"/>
      <c r="W687" s="102"/>
      <c r="X687" s="102"/>
      <c r="Y687" s="102"/>
      <c r="Z687" s="102"/>
    </row>
    <row r="688" hidden="1">
      <c r="A688" s="102"/>
      <c r="B688" s="102"/>
      <c r="C688" s="102"/>
      <c r="D688" s="102"/>
      <c r="E688" s="102"/>
      <c r="F688" s="102"/>
      <c r="G688" s="102"/>
      <c r="H688" s="102"/>
      <c r="I688" s="102"/>
      <c r="J688" s="102"/>
      <c r="K688" s="106"/>
      <c r="L688" s="106"/>
      <c r="M688" s="102"/>
      <c r="N688" s="102"/>
      <c r="O688" s="102"/>
      <c r="P688" s="102"/>
      <c r="Q688" s="102"/>
      <c r="R688" s="102"/>
      <c r="S688" s="102"/>
      <c r="T688" s="102"/>
      <c r="U688" s="102"/>
      <c r="V688" s="102"/>
      <c r="W688" s="102"/>
      <c r="X688" s="102"/>
      <c r="Y688" s="102"/>
      <c r="Z688" s="102"/>
    </row>
    <row r="689" hidden="1">
      <c r="A689" s="102"/>
      <c r="B689" s="102"/>
      <c r="C689" s="102"/>
      <c r="D689" s="102"/>
      <c r="E689" s="102"/>
      <c r="F689" s="102"/>
      <c r="G689" s="102"/>
      <c r="H689" s="102"/>
      <c r="I689" s="102"/>
      <c r="J689" s="102"/>
      <c r="K689" s="106"/>
      <c r="L689" s="106"/>
      <c r="M689" s="102"/>
      <c r="N689" s="102"/>
      <c r="O689" s="102"/>
      <c r="P689" s="102"/>
      <c r="Q689" s="102"/>
      <c r="R689" s="102"/>
      <c r="S689" s="102"/>
      <c r="T689" s="102"/>
      <c r="U689" s="102"/>
      <c r="V689" s="102"/>
      <c r="W689" s="102"/>
      <c r="X689" s="102"/>
      <c r="Y689" s="102"/>
      <c r="Z689" s="102"/>
    </row>
    <row r="690" hidden="1">
      <c r="A690" s="102"/>
      <c r="B690" s="102"/>
      <c r="C690" s="102"/>
      <c r="D690" s="102"/>
      <c r="E690" s="102"/>
      <c r="F690" s="102"/>
      <c r="G690" s="102"/>
      <c r="H690" s="102"/>
      <c r="I690" s="102"/>
      <c r="J690" s="102"/>
      <c r="K690" s="106"/>
      <c r="L690" s="106"/>
      <c r="M690" s="102"/>
      <c r="N690" s="102"/>
      <c r="O690" s="102"/>
      <c r="P690" s="102"/>
      <c r="Q690" s="102"/>
      <c r="R690" s="102"/>
      <c r="S690" s="102"/>
      <c r="T690" s="102"/>
      <c r="U690" s="102"/>
      <c r="V690" s="102"/>
      <c r="W690" s="102"/>
      <c r="X690" s="102"/>
      <c r="Y690" s="102"/>
      <c r="Z690" s="102"/>
    </row>
    <row r="691" hidden="1">
      <c r="A691" s="102"/>
      <c r="B691" s="102"/>
      <c r="C691" s="102"/>
      <c r="D691" s="102"/>
      <c r="E691" s="102"/>
      <c r="F691" s="102"/>
      <c r="G691" s="102"/>
      <c r="H691" s="102"/>
      <c r="I691" s="102"/>
      <c r="J691" s="102"/>
      <c r="K691" s="106"/>
      <c r="L691" s="106"/>
      <c r="M691" s="102"/>
      <c r="N691" s="102"/>
      <c r="O691" s="102"/>
      <c r="P691" s="102"/>
      <c r="Q691" s="102"/>
      <c r="R691" s="102"/>
      <c r="S691" s="102"/>
      <c r="T691" s="102"/>
      <c r="U691" s="102"/>
      <c r="V691" s="102"/>
      <c r="W691" s="102"/>
      <c r="X691" s="102"/>
      <c r="Y691" s="102"/>
      <c r="Z691" s="102"/>
    </row>
    <row r="692" hidden="1">
      <c r="A692" s="102"/>
      <c r="B692" s="102"/>
      <c r="C692" s="102"/>
      <c r="D692" s="102"/>
      <c r="E692" s="102"/>
      <c r="F692" s="102"/>
      <c r="G692" s="102"/>
      <c r="H692" s="102"/>
      <c r="I692" s="102"/>
      <c r="J692" s="102"/>
      <c r="K692" s="106"/>
      <c r="L692" s="106"/>
      <c r="M692" s="102"/>
      <c r="N692" s="102"/>
      <c r="O692" s="102"/>
      <c r="P692" s="102"/>
      <c r="Q692" s="102"/>
      <c r="R692" s="102"/>
      <c r="S692" s="102"/>
      <c r="T692" s="102"/>
      <c r="U692" s="102"/>
      <c r="V692" s="102"/>
      <c r="W692" s="102"/>
      <c r="X692" s="102"/>
      <c r="Y692" s="102"/>
      <c r="Z692" s="102"/>
    </row>
    <row r="693" hidden="1">
      <c r="A693" s="102"/>
      <c r="B693" s="102"/>
      <c r="C693" s="102"/>
      <c r="D693" s="102"/>
      <c r="E693" s="102"/>
      <c r="F693" s="102"/>
      <c r="G693" s="102"/>
      <c r="H693" s="102"/>
      <c r="I693" s="102"/>
      <c r="J693" s="102"/>
      <c r="K693" s="106"/>
      <c r="L693" s="106"/>
      <c r="M693" s="102"/>
      <c r="N693" s="102"/>
      <c r="O693" s="102"/>
      <c r="P693" s="102"/>
      <c r="Q693" s="102"/>
      <c r="R693" s="102"/>
      <c r="S693" s="102"/>
      <c r="T693" s="102"/>
      <c r="U693" s="102"/>
      <c r="V693" s="102"/>
      <c r="W693" s="102"/>
      <c r="X693" s="102"/>
      <c r="Y693" s="102"/>
      <c r="Z693" s="102"/>
    </row>
    <row r="694" hidden="1">
      <c r="A694" s="102"/>
      <c r="B694" s="102"/>
      <c r="C694" s="102"/>
      <c r="D694" s="102"/>
      <c r="E694" s="102"/>
      <c r="F694" s="102"/>
      <c r="G694" s="102"/>
      <c r="H694" s="102"/>
      <c r="I694" s="102"/>
      <c r="J694" s="102"/>
      <c r="K694" s="106"/>
      <c r="L694" s="106"/>
      <c r="M694" s="102"/>
      <c r="N694" s="102"/>
      <c r="O694" s="102"/>
      <c r="P694" s="102"/>
      <c r="Q694" s="102"/>
      <c r="R694" s="102"/>
      <c r="S694" s="102"/>
      <c r="T694" s="102"/>
      <c r="U694" s="102"/>
      <c r="V694" s="102"/>
      <c r="W694" s="102"/>
      <c r="X694" s="102"/>
      <c r="Y694" s="102"/>
      <c r="Z694" s="102"/>
    </row>
    <row r="695" hidden="1">
      <c r="A695" s="102"/>
      <c r="B695" s="102"/>
      <c r="C695" s="102"/>
      <c r="D695" s="102"/>
      <c r="E695" s="102"/>
      <c r="F695" s="102"/>
      <c r="G695" s="102"/>
      <c r="H695" s="102"/>
      <c r="I695" s="102"/>
      <c r="J695" s="102"/>
      <c r="K695" s="106"/>
      <c r="L695" s="106"/>
      <c r="M695" s="102"/>
      <c r="N695" s="102"/>
      <c r="O695" s="102"/>
      <c r="P695" s="102"/>
      <c r="Q695" s="102"/>
      <c r="R695" s="102"/>
      <c r="S695" s="102"/>
      <c r="T695" s="102"/>
      <c r="U695" s="102"/>
      <c r="V695" s="102"/>
      <c r="W695" s="102"/>
      <c r="X695" s="102"/>
      <c r="Y695" s="102"/>
      <c r="Z695" s="102"/>
    </row>
    <row r="696" hidden="1">
      <c r="A696" s="102"/>
      <c r="B696" s="102"/>
      <c r="C696" s="102"/>
      <c r="D696" s="102"/>
      <c r="E696" s="102"/>
      <c r="F696" s="102"/>
      <c r="G696" s="102"/>
      <c r="H696" s="102"/>
      <c r="I696" s="102"/>
      <c r="J696" s="102"/>
      <c r="K696" s="106"/>
      <c r="L696" s="106"/>
      <c r="M696" s="102"/>
      <c r="N696" s="102"/>
      <c r="O696" s="102"/>
      <c r="P696" s="102"/>
      <c r="Q696" s="102"/>
      <c r="R696" s="102"/>
      <c r="S696" s="102"/>
      <c r="T696" s="102"/>
      <c r="U696" s="102"/>
      <c r="V696" s="102"/>
      <c r="W696" s="102"/>
      <c r="X696" s="102"/>
      <c r="Y696" s="102"/>
      <c r="Z696" s="102"/>
    </row>
    <row r="697" hidden="1">
      <c r="A697" s="102"/>
      <c r="B697" s="102"/>
      <c r="C697" s="102"/>
      <c r="D697" s="102"/>
      <c r="E697" s="102"/>
      <c r="F697" s="102"/>
      <c r="G697" s="102"/>
      <c r="H697" s="102"/>
      <c r="I697" s="102"/>
      <c r="J697" s="102"/>
      <c r="K697" s="106"/>
      <c r="L697" s="106"/>
      <c r="M697" s="102"/>
      <c r="N697" s="102"/>
      <c r="O697" s="102"/>
      <c r="P697" s="102"/>
      <c r="Q697" s="102"/>
      <c r="R697" s="102"/>
      <c r="S697" s="102"/>
      <c r="T697" s="102"/>
      <c r="U697" s="102"/>
      <c r="V697" s="102"/>
      <c r="W697" s="102"/>
      <c r="X697" s="102"/>
      <c r="Y697" s="102"/>
      <c r="Z697" s="102"/>
    </row>
    <row r="698" hidden="1">
      <c r="A698" s="102"/>
      <c r="B698" s="102"/>
      <c r="C698" s="102"/>
      <c r="D698" s="102"/>
      <c r="E698" s="102"/>
      <c r="F698" s="102"/>
      <c r="G698" s="102"/>
      <c r="H698" s="102"/>
      <c r="I698" s="102"/>
      <c r="J698" s="102"/>
      <c r="K698" s="106"/>
      <c r="L698" s="106"/>
      <c r="M698" s="102"/>
      <c r="N698" s="102"/>
      <c r="O698" s="102"/>
      <c r="P698" s="102"/>
      <c r="Q698" s="102"/>
      <c r="R698" s="102"/>
      <c r="S698" s="102"/>
      <c r="T698" s="102"/>
      <c r="U698" s="102"/>
      <c r="V698" s="102"/>
      <c r="W698" s="102"/>
      <c r="X698" s="102"/>
      <c r="Y698" s="102"/>
      <c r="Z698" s="102"/>
    </row>
    <row r="699" hidden="1">
      <c r="A699" s="102"/>
      <c r="B699" s="102"/>
      <c r="C699" s="102"/>
      <c r="D699" s="102"/>
      <c r="E699" s="102"/>
      <c r="F699" s="102"/>
      <c r="G699" s="102"/>
      <c r="H699" s="102"/>
      <c r="I699" s="102"/>
      <c r="J699" s="102"/>
      <c r="K699" s="106"/>
      <c r="L699" s="106"/>
      <c r="M699" s="102"/>
      <c r="N699" s="102"/>
      <c r="O699" s="102"/>
      <c r="P699" s="102"/>
      <c r="Q699" s="102"/>
      <c r="R699" s="102"/>
      <c r="S699" s="102"/>
      <c r="T699" s="102"/>
      <c r="U699" s="102"/>
      <c r="V699" s="102"/>
      <c r="W699" s="102"/>
      <c r="X699" s="102"/>
      <c r="Y699" s="102"/>
      <c r="Z699" s="102"/>
    </row>
    <row r="700" hidden="1">
      <c r="A700" s="102"/>
      <c r="B700" s="102"/>
      <c r="C700" s="102"/>
      <c r="D700" s="102"/>
      <c r="E700" s="102"/>
      <c r="F700" s="102"/>
      <c r="G700" s="102"/>
      <c r="H700" s="102"/>
      <c r="I700" s="102"/>
      <c r="J700" s="102"/>
      <c r="K700" s="106"/>
      <c r="L700" s="106"/>
      <c r="M700" s="102"/>
      <c r="N700" s="102"/>
      <c r="O700" s="102"/>
      <c r="P700" s="102"/>
      <c r="Q700" s="102"/>
      <c r="R700" s="102"/>
      <c r="S700" s="102"/>
      <c r="T700" s="102"/>
      <c r="U700" s="102"/>
      <c r="V700" s="102"/>
      <c r="W700" s="102"/>
      <c r="X700" s="102"/>
      <c r="Y700" s="102"/>
      <c r="Z700" s="102"/>
    </row>
    <row r="701" hidden="1">
      <c r="A701" s="102"/>
      <c r="B701" s="102"/>
      <c r="C701" s="102"/>
      <c r="D701" s="102"/>
      <c r="E701" s="102"/>
      <c r="F701" s="102"/>
      <c r="G701" s="102"/>
      <c r="H701" s="102"/>
      <c r="I701" s="102"/>
      <c r="J701" s="102"/>
      <c r="K701" s="106"/>
      <c r="L701" s="106"/>
      <c r="M701" s="102"/>
      <c r="N701" s="102"/>
      <c r="O701" s="102"/>
      <c r="P701" s="102"/>
      <c r="Q701" s="102"/>
      <c r="R701" s="102"/>
      <c r="S701" s="102"/>
      <c r="T701" s="102"/>
      <c r="U701" s="102"/>
      <c r="V701" s="102"/>
      <c r="W701" s="102"/>
      <c r="X701" s="102"/>
      <c r="Y701" s="102"/>
      <c r="Z701" s="102"/>
    </row>
    <row r="702" hidden="1">
      <c r="A702" s="102"/>
      <c r="B702" s="102"/>
      <c r="C702" s="102"/>
      <c r="D702" s="102"/>
      <c r="E702" s="102"/>
      <c r="F702" s="102"/>
      <c r="G702" s="102"/>
      <c r="H702" s="102"/>
      <c r="I702" s="102"/>
      <c r="J702" s="102"/>
      <c r="K702" s="106"/>
      <c r="L702" s="106"/>
      <c r="M702" s="102"/>
      <c r="N702" s="102"/>
      <c r="O702" s="102"/>
      <c r="P702" s="102"/>
      <c r="Q702" s="102"/>
      <c r="R702" s="102"/>
      <c r="S702" s="102"/>
      <c r="T702" s="102"/>
      <c r="U702" s="102"/>
      <c r="V702" s="102"/>
      <c r="W702" s="102"/>
      <c r="X702" s="102"/>
      <c r="Y702" s="102"/>
      <c r="Z702" s="102"/>
    </row>
    <row r="703" hidden="1">
      <c r="A703" s="102"/>
      <c r="B703" s="102"/>
      <c r="C703" s="102"/>
      <c r="D703" s="102"/>
      <c r="E703" s="102"/>
      <c r="F703" s="102"/>
      <c r="G703" s="102"/>
      <c r="H703" s="102"/>
      <c r="I703" s="102"/>
      <c r="J703" s="102"/>
      <c r="K703" s="106"/>
      <c r="L703" s="106"/>
      <c r="M703" s="102"/>
      <c r="N703" s="102"/>
      <c r="O703" s="102"/>
      <c r="P703" s="102"/>
      <c r="Q703" s="102"/>
      <c r="R703" s="102"/>
      <c r="S703" s="102"/>
      <c r="T703" s="102"/>
      <c r="U703" s="102"/>
      <c r="V703" s="102"/>
      <c r="W703" s="102"/>
      <c r="X703" s="102"/>
      <c r="Y703" s="102"/>
      <c r="Z703" s="102"/>
    </row>
    <row r="704" hidden="1">
      <c r="A704" s="102"/>
      <c r="B704" s="102"/>
      <c r="C704" s="102"/>
      <c r="D704" s="102"/>
      <c r="E704" s="102"/>
      <c r="F704" s="102"/>
      <c r="G704" s="102"/>
      <c r="H704" s="102"/>
      <c r="I704" s="102"/>
      <c r="J704" s="102"/>
      <c r="K704" s="106"/>
      <c r="L704" s="106"/>
      <c r="M704" s="102"/>
      <c r="N704" s="102"/>
      <c r="O704" s="102"/>
      <c r="P704" s="102"/>
      <c r="Q704" s="102"/>
      <c r="R704" s="102"/>
      <c r="S704" s="102"/>
      <c r="T704" s="102"/>
      <c r="U704" s="102"/>
      <c r="V704" s="102"/>
      <c r="W704" s="102"/>
      <c r="X704" s="102"/>
      <c r="Y704" s="102"/>
      <c r="Z704" s="102"/>
    </row>
    <row r="705" hidden="1">
      <c r="A705" s="102"/>
      <c r="B705" s="102"/>
      <c r="C705" s="102"/>
      <c r="D705" s="102"/>
      <c r="E705" s="102"/>
      <c r="F705" s="102"/>
      <c r="G705" s="102"/>
      <c r="H705" s="102"/>
      <c r="I705" s="102"/>
      <c r="J705" s="102"/>
      <c r="K705" s="106"/>
      <c r="L705" s="106"/>
      <c r="M705" s="102"/>
      <c r="N705" s="102"/>
      <c r="O705" s="102"/>
      <c r="P705" s="102"/>
      <c r="Q705" s="102"/>
      <c r="R705" s="102"/>
      <c r="S705" s="102"/>
      <c r="T705" s="102"/>
      <c r="U705" s="102"/>
      <c r="V705" s="102"/>
      <c r="W705" s="102"/>
      <c r="X705" s="102"/>
      <c r="Y705" s="102"/>
      <c r="Z705" s="102"/>
    </row>
    <row r="706" hidden="1">
      <c r="A706" s="102"/>
      <c r="B706" s="102"/>
      <c r="C706" s="102"/>
      <c r="D706" s="102"/>
      <c r="E706" s="102"/>
      <c r="F706" s="102"/>
      <c r="G706" s="102"/>
      <c r="H706" s="102"/>
      <c r="I706" s="102"/>
      <c r="J706" s="102"/>
      <c r="K706" s="106"/>
      <c r="L706" s="106"/>
      <c r="M706" s="102"/>
      <c r="N706" s="102"/>
      <c r="O706" s="102"/>
      <c r="P706" s="102"/>
      <c r="Q706" s="102"/>
      <c r="R706" s="102"/>
      <c r="S706" s="102"/>
      <c r="T706" s="102"/>
      <c r="U706" s="102"/>
      <c r="V706" s="102"/>
      <c r="W706" s="102"/>
      <c r="X706" s="102"/>
      <c r="Y706" s="102"/>
      <c r="Z706" s="102"/>
    </row>
    <row r="707" hidden="1">
      <c r="A707" s="102"/>
      <c r="B707" s="102"/>
      <c r="C707" s="102"/>
      <c r="D707" s="102"/>
      <c r="E707" s="102"/>
      <c r="F707" s="102"/>
      <c r="G707" s="102"/>
      <c r="H707" s="102"/>
      <c r="I707" s="102"/>
      <c r="J707" s="102"/>
      <c r="K707" s="106"/>
      <c r="L707" s="106"/>
      <c r="M707" s="102"/>
      <c r="N707" s="102"/>
      <c r="O707" s="102"/>
      <c r="P707" s="102"/>
      <c r="Q707" s="102"/>
      <c r="R707" s="102"/>
      <c r="S707" s="102"/>
      <c r="T707" s="102"/>
      <c r="U707" s="102"/>
      <c r="V707" s="102"/>
      <c r="W707" s="102"/>
      <c r="X707" s="102"/>
      <c r="Y707" s="102"/>
      <c r="Z707" s="102"/>
    </row>
    <row r="708" hidden="1">
      <c r="A708" s="102"/>
      <c r="B708" s="102"/>
      <c r="C708" s="102"/>
      <c r="D708" s="102"/>
      <c r="E708" s="102"/>
      <c r="F708" s="102"/>
      <c r="G708" s="102"/>
      <c r="H708" s="102"/>
      <c r="I708" s="102"/>
      <c r="J708" s="102"/>
      <c r="K708" s="106"/>
      <c r="L708" s="106"/>
      <c r="M708" s="102"/>
      <c r="N708" s="102"/>
      <c r="O708" s="102"/>
      <c r="P708" s="102"/>
      <c r="Q708" s="102"/>
      <c r="R708" s="102"/>
      <c r="S708" s="102"/>
      <c r="T708" s="102"/>
      <c r="U708" s="102"/>
      <c r="V708" s="102"/>
      <c r="W708" s="102"/>
      <c r="X708" s="102"/>
      <c r="Y708" s="102"/>
      <c r="Z708" s="102"/>
    </row>
    <row r="709" hidden="1">
      <c r="A709" s="102"/>
      <c r="B709" s="102"/>
      <c r="C709" s="102"/>
      <c r="D709" s="102"/>
      <c r="E709" s="102"/>
      <c r="F709" s="102"/>
      <c r="G709" s="102"/>
      <c r="H709" s="102"/>
      <c r="I709" s="102"/>
      <c r="J709" s="102"/>
      <c r="K709" s="106"/>
      <c r="L709" s="106"/>
      <c r="M709" s="102"/>
      <c r="N709" s="102"/>
      <c r="O709" s="102"/>
      <c r="P709" s="102"/>
      <c r="Q709" s="102"/>
      <c r="R709" s="102"/>
      <c r="S709" s="102"/>
      <c r="T709" s="102"/>
      <c r="U709" s="102"/>
      <c r="V709" s="102"/>
      <c r="W709" s="102"/>
      <c r="X709" s="102"/>
      <c r="Y709" s="102"/>
      <c r="Z709" s="102"/>
    </row>
    <row r="710" hidden="1">
      <c r="A710" s="102"/>
      <c r="B710" s="102"/>
      <c r="C710" s="102"/>
      <c r="D710" s="102"/>
      <c r="E710" s="102"/>
      <c r="F710" s="102"/>
      <c r="G710" s="102"/>
      <c r="H710" s="102"/>
      <c r="I710" s="102"/>
      <c r="J710" s="102"/>
      <c r="K710" s="106"/>
      <c r="L710" s="106"/>
      <c r="M710" s="102"/>
      <c r="N710" s="102"/>
      <c r="O710" s="102"/>
      <c r="P710" s="102"/>
      <c r="Q710" s="102"/>
      <c r="R710" s="102"/>
      <c r="S710" s="102"/>
      <c r="T710" s="102"/>
      <c r="U710" s="102"/>
      <c r="V710" s="102"/>
      <c r="W710" s="102"/>
      <c r="X710" s="102"/>
      <c r="Y710" s="102"/>
      <c r="Z710" s="102"/>
    </row>
    <row r="711" hidden="1">
      <c r="A711" s="102"/>
      <c r="B711" s="102"/>
      <c r="C711" s="102"/>
      <c r="D711" s="102"/>
      <c r="E711" s="102"/>
      <c r="F711" s="102"/>
      <c r="G711" s="102"/>
      <c r="H711" s="102"/>
      <c r="I711" s="102"/>
      <c r="J711" s="102"/>
      <c r="K711" s="106"/>
      <c r="L711" s="106"/>
      <c r="M711" s="102"/>
      <c r="N711" s="102"/>
      <c r="O711" s="102"/>
      <c r="P711" s="102"/>
      <c r="Q711" s="102"/>
      <c r="R711" s="102"/>
      <c r="S711" s="102"/>
      <c r="T711" s="102"/>
      <c r="U711" s="102"/>
      <c r="V711" s="102"/>
      <c r="W711" s="102"/>
      <c r="X711" s="102"/>
      <c r="Y711" s="102"/>
      <c r="Z711" s="102"/>
    </row>
    <row r="712" hidden="1">
      <c r="A712" s="102"/>
      <c r="B712" s="102"/>
      <c r="C712" s="102"/>
      <c r="D712" s="102"/>
      <c r="E712" s="102"/>
      <c r="F712" s="102"/>
      <c r="G712" s="102"/>
      <c r="H712" s="102"/>
      <c r="I712" s="102"/>
      <c r="J712" s="102"/>
      <c r="K712" s="106"/>
      <c r="L712" s="106"/>
      <c r="M712" s="102"/>
      <c r="N712" s="102"/>
      <c r="O712" s="102"/>
      <c r="P712" s="102"/>
      <c r="Q712" s="102"/>
      <c r="R712" s="102"/>
      <c r="S712" s="102"/>
      <c r="T712" s="102"/>
      <c r="U712" s="102"/>
      <c r="V712" s="102"/>
      <c r="W712" s="102"/>
      <c r="X712" s="102"/>
      <c r="Y712" s="102"/>
      <c r="Z712" s="102"/>
    </row>
    <row r="713" hidden="1">
      <c r="A713" s="102"/>
      <c r="B713" s="102"/>
      <c r="C713" s="102"/>
      <c r="D713" s="102"/>
      <c r="E713" s="102"/>
      <c r="F713" s="102"/>
      <c r="G713" s="102"/>
      <c r="H713" s="102"/>
      <c r="I713" s="102"/>
      <c r="J713" s="102"/>
      <c r="K713" s="106"/>
      <c r="L713" s="106"/>
      <c r="M713" s="102"/>
      <c r="N713" s="102"/>
      <c r="O713" s="102"/>
      <c r="P713" s="102"/>
      <c r="Q713" s="102"/>
      <c r="R713" s="102"/>
      <c r="S713" s="102"/>
      <c r="T713" s="102"/>
      <c r="U713" s="102"/>
      <c r="V713" s="102"/>
      <c r="W713" s="102"/>
      <c r="X713" s="102"/>
      <c r="Y713" s="102"/>
      <c r="Z713" s="102"/>
    </row>
    <row r="714" hidden="1">
      <c r="A714" s="102"/>
      <c r="B714" s="102"/>
      <c r="C714" s="102"/>
      <c r="D714" s="102"/>
      <c r="E714" s="102"/>
      <c r="F714" s="102"/>
      <c r="G714" s="102"/>
      <c r="H714" s="102"/>
      <c r="I714" s="102"/>
      <c r="J714" s="102"/>
      <c r="K714" s="106"/>
      <c r="L714" s="106"/>
      <c r="M714" s="102"/>
      <c r="N714" s="102"/>
      <c r="O714" s="102"/>
      <c r="P714" s="102"/>
      <c r="Q714" s="102"/>
      <c r="R714" s="102"/>
      <c r="S714" s="102"/>
      <c r="T714" s="102"/>
      <c r="U714" s="102"/>
      <c r="V714" s="102"/>
      <c r="W714" s="102"/>
      <c r="X714" s="102"/>
      <c r="Y714" s="102"/>
      <c r="Z714" s="102"/>
    </row>
    <row r="715" hidden="1">
      <c r="A715" s="102"/>
      <c r="B715" s="102"/>
      <c r="C715" s="102"/>
      <c r="D715" s="102"/>
      <c r="E715" s="102"/>
      <c r="F715" s="102"/>
      <c r="G715" s="102"/>
      <c r="H715" s="102"/>
      <c r="I715" s="102"/>
      <c r="J715" s="102"/>
      <c r="K715" s="106"/>
      <c r="L715" s="106"/>
      <c r="M715" s="102"/>
      <c r="N715" s="102"/>
      <c r="O715" s="102"/>
      <c r="P715" s="102"/>
      <c r="Q715" s="102"/>
      <c r="R715" s="102"/>
      <c r="S715" s="102"/>
      <c r="T715" s="102"/>
      <c r="U715" s="102"/>
      <c r="V715" s="102"/>
      <c r="W715" s="102"/>
      <c r="X715" s="102"/>
      <c r="Y715" s="102"/>
      <c r="Z715" s="102"/>
    </row>
    <row r="716" hidden="1">
      <c r="A716" s="102"/>
      <c r="B716" s="102"/>
      <c r="C716" s="102"/>
      <c r="D716" s="102"/>
      <c r="E716" s="102"/>
      <c r="F716" s="102"/>
      <c r="G716" s="102"/>
      <c r="H716" s="102"/>
      <c r="I716" s="102"/>
      <c r="J716" s="102"/>
      <c r="K716" s="106"/>
      <c r="L716" s="106"/>
      <c r="M716" s="102"/>
      <c r="N716" s="102"/>
      <c r="O716" s="102"/>
      <c r="P716" s="102"/>
      <c r="Q716" s="102"/>
      <c r="R716" s="102"/>
      <c r="S716" s="102"/>
      <c r="T716" s="102"/>
      <c r="U716" s="102"/>
      <c r="V716" s="102"/>
      <c r="W716" s="102"/>
      <c r="X716" s="102"/>
      <c r="Y716" s="102"/>
      <c r="Z716" s="102"/>
    </row>
    <row r="717" hidden="1">
      <c r="A717" s="102"/>
      <c r="B717" s="102"/>
      <c r="C717" s="102"/>
      <c r="D717" s="102"/>
      <c r="E717" s="102"/>
      <c r="F717" s="102"/>
      <c r="G717" s="102"/>
      <c r="H717" s="102"/>
      <c r="I717" s="102"/>
      <c r="J717" s="102"/>
      <c r="K717" s="106"/>
      <c r="L717" s="106"/>
      <c r="M717" s="102"/>
      <c r="N717" s="102"/>
      <c r="O717" s="102"/>
      <c r="P717" s="102"/>
      <c r="Q717" s="102"/>
      <c r="R717" s="102"/>
      <c r="S717" s="102"/>
      <c r="T717" s="102"/>
      <c r="U717" s="102"/>
      <c r="V717" s="102"/>
      <c r="W717" s="102"/>
      <c r="X717" s="102"/>
      <c r="Y717" s="102"/>
      <c r="Z717" s="102"/>
    </row>
    <row r="718" hidden="1">
      <c r="A718" s="102"/>
      <c r="B718" s="102"/>
      <c r="C718" s="102"/>
      <c r="D718" s="102"/>
      <c r="E718" s="102"/>
      <c r="F718" s="102"/>
      <c r="G718" s="102"/>
      <c r="H718" s="102"/>
      <c r="I718" s="102"/>
      <c r="J718" s="102"/>
      <c r="K718" s="106"/>
      <c r="L718" s="106"/>
      <c r="M718" s="102"/>
      <c r="N718" s="102"/>
      <c r="O718" s="102"/>
      <c r="P718" s="102"/>
      <c r="Q718" s="102"/>
      <c r="R718" s="102"/>
      <c r="S718" s="102"/>
      <c r="T718" s="102"/>
      <c r="U718" s="102"/>
      <c r="V718" s="102"/>
      <c r="W718" s="102"/>
      <c r="X718" s="102"/>
      <c r="Y718" s="102"/>
      <c r="Z718" s="102"/>
    </row>
    <row r="719" hidden="1">
      <c r="A719" s="102"/>
      <c r="B719" s="102"/>
      <c r="C719" s="102"/>
      <c r="D719" s="102"/>
      <c r="E719" s="102"/>
      <c r="F719" s="102"/>
      <c r="G719" s="102"/>
      <c r="H719" s="102"/>
      <c r="I719" s="102"/>
      <c r="J719" s="102"/>
      <c r="K719" s="106"/>
      <c r="L719" s="106"/>
      <c r="M719" s="102"/>
      <c r="N719" s="102"/>
      <c r="O719" s="102"/>
      <c r="P719" s="102"/>
      <c r="Q719" s="102"/>
      <c r="R719" s="102"/>
      <c r="S719" s="102"/>
      <c r="T719" s="102"/>
      <c r="U719" s="102"/>
      <c r="V719" s="102"/>
      <c r="W719" s="102"/>
      <c r="X719" s="102"/>
      <c r="Y719" s="102"/>
      <c r="Z719" s="102"/>
    </row>
    <row r="720" hidden="1">
      <c r="A720" s="102"/>
      <c r="B720" s="102"/>
      <c r="C720" s="102"/>
      <c r="D720" s="102"/>
      <c r="E720" s="102"/>
      <c r="F720" s="102"/>
      <c r="G720" s="102"/>
      <c r="H720" s="102"/>
      <c r="I720" s="102"/>
      <c r="J720" s="102"/>
      <c r="K720" s="106"/>
      <c r="L720" s="106"/>
      <c r="M720" s="102"/>
      <c r="N720" s="102"/>
      <c r="O720" s="102"/>
      <c r="P720" s="102"/>
      <c r="Q720" s="102"/>
      <c r="R720" s="102"/>
      <c r="S720" s="102"/>
      <c r="T720" s="102"/>
      <c r="U720" s="102"/>
      <c r="V720" s="102"/>
      <c r="W720" s="102"/>
      <c r="X720" s="102"/>
      <c r="Y720" s="102"/>
      <c r="Z720" s="102"/>
    </row>
    <row r="721" hidden="1">
      <c r="A721" s="102"/>
      <c r="B721" s="102"/>
      <c r="C721" s="102"/>
      <c r="D721" s="102"/>
      <c r="E721" s="102"/>
      <c r="F721" s="102"/>
      <c r="G721" s="102"/>
      <c r="H721" s="102"/>
      <c r="I721" s="102"/>
      <c r="J721" s="102"/>
      <c r="K721" s="106"/>
      <c r="L721" s="106"/>
      <c r="M721" s="102"/>
      <c r="N721" s="102"/>
      <c r="O721" s="102"/>
      <c r="P721" s="102"/>
      <c r="Q721" s="102"/>
      <c r="R721" s="102"/>
      <c r="S721" s="102"/>
      <c r="T721" s="102"/>
      <c r="U721" s="102"/>
      <c r="V721" s="102"/>
      <c r="W721" s="102"/>
      <c r="X721" s="102"/>
      <c r="Y721" s="102"/>
      <c r="Z721" s="102"/>
    </row>
    <row r="722" hidden="1">
      <c r="A722" s="102"/>
      <c r="B722" s="102"/>
      <c r="C722" s="102"/>
      <c r="D722" s="102"/>
      <c r="E722" s="102"/>
      <c r="F722" s="102"/>
      <c r="G722" s="102"/>
      <c r="H722" s="102"/>
      <c r="I722" s="102"/>
      <c r="J722" s="102"/>
      <c r="K722" s="106"/>
      <c r="L722" s="106"/>
      <c r="M722" s="102"/>
      <c r="N722" s="102"/>
      <c r="O722" s="102"/>
      <c r="P722" s="102"/>
      <c r="Q722" s="102"/>
      <c r="R722" s="102"/>
      <c r="S722" s="102"/>
      <c r="T722" s="102"/>
      <c r="U722" s="102"/>
      <c r="V722" s="102"/>
      <c r="W722" s="102"/>
      <c r="X722" s="102"/>
      <c r="Y722" s="102"/>
      <c r="Z722" s="102"/>
    </row>
    <row r="723" hidden="1">
      <c r="A723" s="102"/>
      <c r="B723" s="102"/>
      <c r="C723" s="102"/>
      <c r="D723" s="102"/>
      <c r="E723" s="102"/>
      <c r="F723" s="102"/>
      <c r="G723" s="102"/>
      <c r="H723" s="102"/>
      <c r="I723" s="102"/>
      <c r="J723" s="102"/>
      <c r="K723" s="106"/>
      <c r="L723" s="106"/>
      <c r="M723" s="102"/>
      <c r="N723" s="102"/>
      <c r="O723" s="102"/>
      <c r="P723" s="102"/>
      <c r="Q723" s="102"/>
      <c r="R723" s="102"/>
      <c r="S723" s="102"/>
      <c r="T723" s="102"/>
      <c r="U723" s="102"/>
      <c r="V723" s="102"/>
      <c r="W723" s="102"/>
      <c r="X723" s="102"/>
      <c r="Y723" s="102"/>
      <c r="Z723" s="102"/>
    </row>
    <row r="724" hidden="1">
      <c r="A724" s="102"/>
      <c r="B724" s="102"/>
      <c r="C724" s="102"/>
      <c r="D724" s="102"/>
      <c r="E724" s="102"/>
      <c r="F724" s="102"/>
      <c r="G724" s="102"/>
      <c r="H724" s="102"/>
      <c r="I724" s="102"/>
      <c r="J724" s="102"/>
      <c r="K724" s="106"/>
      <c r="L724" s="106"/>
      <c r="M724" s="102"/>
      <c r="N724" s="102"/>
      <c r="O724" s="102"/>
      <c r="P724" s="102"/>
      <c r="Q724" s="102"/>
      <c r="R724" s="102"/>
      <c r="S724" s="102"/>
      <c r="T724" s="102"/>
      <c r="U724" s="102"/>
      <c r="V724" s="102"/>
      <c r="W724" s="102"/>
      <c r="X724" s="102"/>
      <c r="Y724" s="102"/>
      <c r="Z724" s="102"/>
    </row>
    <row r="725" hidden="1">
      <c r="A725" s="102"/>
      <c r="B725" s="102"/>
      <c r="C725" s="102"/>
      <c r="D725" s="102"/>
      <c r="E725" s="102"/>
      <c r="F725" s="102"/>
      <c r="G725" s="102"/>
      <c r="H725" s="102"/>
      <c r="I725" s="102"/>
      <c r="J725" s="102"/>
      <c r="K725" s="106"/>
      <c r="L725" s="106"/>
      <c r="M725" s="102"/>
      <c r="N725" s="102"/>
      <c r="O725" s="102"/>
      <c r="P725" s="102"/>
      <c r="Q725" s="102"/>
      <c r="R725" s="102"/>
      <c r="S725" s="102"/>
      <c r="T725" s="102"/>
      <c r="U725" s="102"/>
      <c r="V725" s="102"/>
      <c r="W725" s="102"/>
      <c r="X725" s="102"/>
      <c r="Y725" s="102"/>
      <c r="Z725" s="102"/>
    </row>
    <row r="726" hidden="1">
      <c r="A726" s="102"/>
      <c r="B726" s="102"/>
      <c r="C726" s="102"/>
      <c r="D726" s="102"/>
      <c r="E726" s="102"/>
      <c r="F726" s="102"/>
      <c r="G726" s="102"/>
      <c r="H726" s="102"/>
      <c r="I726" s="102"/>
      <c r="J726" s="102"/>
      <c r="K726" s="106"/>
      <c r="L726" s="106"/>
      <c r="M726" s="102"/>
      <c r="N726" s="102"/>
      <c r="O726" s="102"/>
      <c r="P726" s="102"/>
      <c r="Q726" s="102"/>
      <c r="R726" s="102"/>
      <c r="S726" s="102"/>
      <c r="T726" s="102"/>
      <c r="U726" s="102"/>
      <c r="V726" s="102"/>
      <c r="W726" s="102"/>
      <c r="X726" s="102"/>
      <c r="Y726" s="102"/>
      <c r="Z726" s="102"/>
    </row>
    <row r="727" hidden="1">
      <c r="A727" s="102"/>
      <c r="B727" s="102"/>
      <c r="C727" s="102"/>
      <c r="D727" s="102"/>
      <c r="E727" s="102"/>
      <c r="F727" s="102"/>
      <c r="G727" s="102"/>
      <c r="H727" s="102"/>
      <c r="I727" s="102"/>
      <c r="J727" s="102"/>
      <c r="K727" s="106"/>
      <c r="L727" s="106"/>
      <c r="M727" s="102"/>
      <c r="N727" s="102"/>
      <c r="O727" s="102"/>
      <c r="P727" s="102"/>
      <c r="Q727" s="102"/>
      <c r="R727" s="102"/>
      <c r="S727" s="102"/>
      <c r="T727" s="102"/>
      <c r="U727" s="102"/>
      <c r="V727" s="102"/>
      <c r="W727" s="102"/>
      <c r="X727" s="102"/>
      <c r="Y727" s="102"/>
      <c r="Z727" s="102"/>
    </row>
    <row r="728" hidden="1">
      <c r="A728" s="102"/>
      <c r="B728" s="102"/>
      <c r="C728" s="102"/>
      <c r="D728" s="102"/>
      <c r="E728" s="102"/>
      <c r="F728" s="102"/>
      <c r="G728" s="102"/>
      <c r="H728" s="102"/>
      <c r="I728" s="102"/>
      <c r="J728" s="102"/>
      <c r="K728" s="106"/>
      <c r="L728" s="106"/>
      <c r="M728" s="102"/>
      <c r="N728" s="102"/>
      <c r="O728" s="102"/>
      <c r="P728" s="102"/>
      <c r="Q728" s="102"/>
      <c r="R728" s="102"/>
      <c r="S728" s="102"/>
      <c r="T728" s="102"/>
      <c r="U728" s="102"/>
      <c r="V728" s="102"/>
      <c r="W728" s="102"/>
      <c r="X728" s="102"/>
      <c r="Y728" s="102"/>
      <c r="Z728" s="102"/>
    </row>
    <row r="729" hidden="1">
      <c r="A729" s="102"/>
      <c r="B729" s="102"/>
      <c r="C729" s="102"/>
      <c r="D729" s="102"/>
      <c r="E729" s="102"/>
      <c r="F729" s="102"/>
      <c r="G729" s="102"/>
      <c r="H729" s="102"/>
      <c r="I729" s="102"/>
      <c r="J729" s="102"/>
      <c r="K729" s="106"/>
      <c r="L729" s="106"/>
      <c r="M729" s="102"/>
      <c r="N729" s="102"/>
      <c r="O729" s="102"/>
      <c r="P729" s="102"/>
      <c r="Q729" s="102"/>
      <c r="R729" s="102"/>
      <c r="S729" s="102"/>
      <c r="T729" s="102"/>
      <c r="U729" s="102"/>
      <c r="V729" s="102"/>
      <c r="W729" s="102"/>
      <c r="X729" s="102"/>
      <c r="Y729" s="102"/>
      <c r="Z729" s="102"/>
    </row>
    <row r="730" hidden="1">
      <c r="A730" s="102"/>
      <c r="B730" s="102"/>
      <c r="C730" s="102"/>
      <c r="D730" s="102"/>
      <c r="E730" s="102"/>
      <c r="F730" s="102"/>
      <c r="G730" s="102"/>
      <c r="H730" s="102"/>
      <c r="I730" s="102"/>
      <c r="J730" s="102"/>
      <c r="K730" s="106"/>
      <c r="L730" s="106"/>
      <c r="M730" s="102"/>
      <c r="N730" s="102"/>
      <c r="O730" s="102"/>
      <c r="P730" s="102"/>
      <c r="Q730" s="102"/>
      <c r="R730" s="102"/>
      <c r="S730" s="102"/>
      <c r="T730" s="102"/>
      <c r="U730" s="102"/>
      <c r="V730" s="102"/>
      <c r="W730" s="102"/>
      <c r="X730" s="102"/>
      <c r="Y730" s="102"/>
      <c r="Z730" s="102"/>
    </row>
    <row r="731" hidden="1">
      <c r="A731" s="102"/>
      <c r="B731" s="102"/>
      <c r="C731" s="102"/>
      <c r="D731" s="102"/>
      <c r="E731" s="102"/>
      <c r="F731" s="102"/>
      <c r="G731" s="102"/>
      <c r="H731" s="102"/>
      <c r="I731" s="102"/>
      <c r="J731" s="102"/>
      <c r="K731" s="106"/>
      <c r="L731" s="106"/>
      <c r="M731" s="102"/>
      <c r="N731" s="102"/>
      <c r="O731" s="102"/>
      <c r="P731" s="102"/>
      <c r="Q731" s="102"/>
      <c r="R731" s="102"/>
      <c r="S731" s="102"/>
      <c r="T731" s="102"/>
      <c r="U731" s="102"/>
      <c r="V731" s="102"/>
      <c r="W731" s="102"/>
      <c r="X731" s="102"/>
      <c r="Y731" s="102"/>
      <c r="Z731" s="102"/>
    </row>
    <row r="732" hidden="1">
      <c r="A732" s="102"/>
      <c r="B732" s="102"/>
      <c r="C732" s="102"/>
      <c r="D732" s="102"/>
      <c r="E732" s="102"/>
      <c r="F732" s="102"/>
      <c r="G732" s="102"/>
      <c r="H732" s="102"/>
      <c r="I732" s="102"/>
      <c r="J732" s="102"/>
      <c r="K732" s="106"/>
      <c r="L732" s="106"/>
      <c r="M732" s="102"/>
      <c r="N732" s="102"/>
      <c r="O732" s="102"/>
      <c r="P732" s="102"/>
      <c r="Q732" s="102"/>
      <c r="R732" s="102"/>
      <c r="S732" s="102"/>
      <c r="T732" s="102"/>
      <c r="U732" s="102"/>
      <c r="V732" s="102"/>
      <c r="W732" s="102"/>
      <c r="X732" s="102"/>
      <c r="Y732" s="102"/>
      <c r="Z732" s="102"/>
    </row>
    <row r="733" hidden="1">
      <c r="A733" s="102"/>
      <c r="B733" s="102"/>
      <c r="C733" s="102"/>
      <c r="D733" s="102"/>
      <c r="E733" s="102"/>
      <c r="F733" s="102"/>
      <c r="G733" s="102"/>
      <c r="H733" s="102"/>
      <c r="I733" s="102"/>
      <c r="J733" s="102"/>
      <c r="K733" s="106"/>
      <c r="L733" s="106"/>
      <c r="M733" s="102"/>
      <c r="N733" s="102"/>
      <c r="O733" s="102"/>
      <c r="P733" s="102"/>
      <c r="Q733" s="102"/>
      <c r="R733" s="102"/>
      <c r="S733" s="102"/>
      <c r="T733" s="102"/>
      <c r="U733" s="102"/>
      <c r="V733" s="102"/>
      <c r="W733" s="102"/>
      <c r="X733" s="102"/>
      <c r="Y733" s="102"/>
      <c r="Z733" s="102"/>
    </row>
    <row r="734" hidden="1">
      <c r="A734" s="102"/>
      <c r="B734" s="102"/>
      <c r="C734" s="102"/>
      <c r="D734" s="102"/>
      <c r="E734" s="102"/>
      <c r="F734" s="102"/>
      <c r="G734" s="102"/>
      <c r="H734" s="102"/>
      <c r="I734" s="102"/>
      <c r="J734" s="102"/>
      <c r="K734" s="106"/>
      <c r="L734" s="106"/>
      <c r="M734" s="102"/>
      <c r="N734" s="102"/>
      <c r="O734" s="102"/>
      <c r="P734" s="102"/>
      <c r="Q734" s="102"/>
      <c r="R734" s="102"/>
      <c r="S734" s="102"/>
      <c r="T734" s="102"/>
      <c r="U734" s="102"/>
      <c r="V734" s="102"/>
      <c r="W734" s="102"/>
      <c r="X734" s="102"/>
      <c r="Y734" s="102"/>
      <c r="Z734" s="102"/>
    </row>
    <row r="735" hidden="1">
      <c r="A735" s="102"/>
      <c r="B735" s="102"/>
      <c r="C735" s="102"/>
      <c r="D735" s="102"/>
      <c r="E735" s="102"/>
      <c r="F735" s="102"/>
      <c r="G735" s="102"/>
      <c r="H735" s="102"/>
      <c r="I735" s="102"/>
      <c r="J735" s="102"/>
      <c r="K735" s="106"/>
      <c r="L735" s="106"/>
      <c r="M735" s="102"/>
      <c r="N735" s="102"/>
      <c r="O735" s="102"/>
      <c r="P735" s="102"/>
      <c r="Q735" s="102"/>
      <c r="R735" s="102"/>
      <c r="S735" s="102"/>
      <c r="T735" s="102"/>
      <c r="U735" s="102"/>
      <c r="V735" s="102"/>
      <c r="W735" s="102"/>
      <c r="X735" s="102"/>
      <c r="Y735" s="102"/>
      <c r="Z735" s="102"/>
    </row>
    <row r="736" hidden="1">
      <c r="A736" s="102"/>
      <c r="B736" s="102"/>
      <c r="C736" s="102"/>
      <c r="D736" s="102"/>
      <c r="E736" s="102"/>
      <c r="F736" s="102"/>
      <c r="G736" s="102"/>
      <c r="H736" s="102"/>
      <c r="I736" s="102"/>
      <c r="J736" s="102"/>
      <c r="K736" s="106"/>
      <c r="L736" s="106"/>
      <c r="M736" s="102"/>
      <c r="N736" s="102"/>
      <c r="O736" s="102"/>
      <c r="P736" s="102"/>
      <c r="Q736" s="102"/>
      <c r="R736" s="102"/>
      <c r="S736" s="102"/>
      <c r="T736" s="102"/>
      <c r="U736" s="102"/>
      <c r="V736" s="102"/>
      <c r="W736" s="102"/>
      <c r="X736" s="102"/>
      <c r="Y736" s="102"/>
      <c r="Z736" s="102"/>
    </row>
    <row r="737" hidden="1">
      <c r="A737" s="102"/>
      <c r="B737" s="102"/>
      <c r="C737" s="102"/>
      <c r="D737" s="102"/>
      <c r="E737" s="102"/>
      <c r="F737" s="102"/>
      <c r="G737" s="102"/>
      <c r="H737" s="102"/>
      <c r="I737" s="102"/>
      <c r="J737" s="102"/>
      <c r="K737" s="106"/>
      <c r="L737" s="106"/>
      <c r="M737" s="102"/>
      <c r="N737" s="102"/>
      <c r="O737" s="102"/>
      <c r="P737" s="102"/>
      <c r="Q737" s="102"/>
      <c r="R737" s="102"/>
      <c r="S737" s="102"/>
      <c r="T737" s="102"/>
      <c r="U737" s="102"/>
      <c r="V737" s="102"/>
      <c r="W737" s="102"/>
      <c r="X737" s="102"/>
      <c r="Y737" s="102"/>
      <c r="Z737" s="102"/>
    </row>
    <row r="738" hidden="1">
      <c r="A738" s="102"/>
      <c r="B738" s="102"/>
      <c r="C738" s="102"/>
      <c r="D738" s="102"/>
      <c r="E738" s="102"/>
      <c r="F738" s="102"/>
      <c r="G738" s="102"/>
      <c r="H738" s="102"/>
      <c r="I738" s="102"/>
      <c r="J738" s="102"/>
      <c r="K738" s="106"/>
      <c r="L738" s="106"/>
      <c r="M738" s="102"/>
      <c r="N738" s="102"/>
      <c r="O738" s="102"/>
      <c r="P738" s="102"/>
      <c r="Q738" s="102"/>
      <c r="R738" s="102"/>
      <c r="S738" s="102"/>
      <c r="T738" s="102"/>
      <c r="U738" s="102"/>
      <c r="V738" s="102"/>
      <c r="W738" s="102"/>
      <c r="X738" s="102"/>
      <c r="Y738" s="102"/>
      <c r="Z738" s="102"/>
    </row>
    <row r="739" hidden="1">
      <c r="A739" s="102"/>
      <c r="B739" s="102"/>
      <c r="C739" s="102"/>
      <c r="D739" s="102"/>
      <c r="E739" s="102"/>
      <c r="F739" s="102"/>
      <c r="G739" s="102"/>
      <c r="H739" s="102"/>
      <c r="I739" s="102"/>
      <c r="J739" s="102"/>
      <c r="K739" s="106"/>
      <c r="L739" s="106"/>
      <c r="M739" s="102"/>
      <c r="N739" s="102"/>
      <c r="O739" s="102"/>
      <c r="P739" s="102"/>
      <c r="Q739" s="102"/>
      <c r="R739" s="102"/>
      <c r="S739" s="102"/>
      <c r="T739" s="102"/>
      <c r="U739" s="102"/>
      <c r="V739" s="102"/>
      <c r="W739" s="102"/>
      <c r="X739" s="102"/>
      <c r="Y739" s="102"/>
      <c r="Z739" s="102"/>
    </row>
    <row r="740" hidden="1">
      <c r="A740" s="102"/>
      <c r="B740" s="102"/>
      <c r="C740" s="102"/>
      <c r="D740" s="102"/>
      <c r="E740" s="102"/>
      <c r="F740" s="102"/>
      <c r="G740" s="102"/>
      <c r="H740" s="102"/>
      <c r="I740" s="102"/>
      <c r="J740" s="102"/>
      <c r="K740" s="106"/>
      <c r="L740" s="106"/>
      <c r="M740" s="102"/>
      <c r="N740" s="102"/>
      <c r="O740" s="102"/>
      <c r="P740" s="102"/>
      <c r="Q740" s="102"/>
      <c r="R740" s="102"/>
      <c r="S740" s="102"/>
      <c r="T740" s="102"/>
      <c r="U740" s="102"/>
      <c r="V740" s="102"/>
      <c r="W740" s="102"/>
      <c r="X740" s="102"/>
      <c r="Y740" s="102"/>
      <c r="Z740" s="102"/>
    </row>
    <row r="741" hidden="1">
      <c r="A741" s="102"/>
      <c r="B741" s="102"/>
      <c r="C741" s="102"/>
      <c r="D741" s="102"/>
      <c r="E741" s="102"/>
      <c r="F741" s="102"/>
      <c r="G741" s="102"/>
      <c r="H741" s="102"/>
      <c r="I741" s="102"/>
      <c r="J741" s="102"/>
      <c r="K741" s="106"/>
      <c r="L741" s="106"/>
      <c r="M741" s="102"/>
      <c r="N741" s="102"/>
      <c r="O741" s="102"/>
      <c r="P741" s="102"/>
      <c r="Q741" s="102"/>
      <c r="R741" s="102"/>
      <c r="S741" s="102"/>
      <c r="T741" s="102"/>
      <c r="U741" s="102"/>
      <c r="V741" s="102"/>
      <c r="W741" s="102"/>
      <c r="X741" s="102"/>
      <c r="Y741" s="102"/>
      <c r="Z741" s="102"/>
    </row>
    <row r="742" hidden="1">
      <c r="A742" s="102"/>
      <c r="B742" s="102"/>
      <c r="C742" s="102"/>
      <c r="D742" s="102"/>
      <c r="E742" s="102"/>
      <c r="F742" s="102"/>
      <c r="G742" s="102"/>
      <c r="H742" s="102"/>
      <c r="I742" s="102"/>
      <c r="J742" s="102"/>
      <c r="K742" s="106"/>
      <c r="L742" s="106"/>
      <c r="M742" s="102"/>
      <c r="N742" s="102"/>
      <c r="O742" s="102"/>
      <c r="P742" s="102"/>
      <c r="Q742" s="102"/>
      <c r="R742" s="102"/>
      <c r="S742" s="102"/>
      <c r="T742" s="102"/>
      <c r="U742" s="102"/>
      <c r="V742" s="102"/>
      <c r="W742" s="102"/>
      <c r="X742" s="102"/>
      <c r="Y742" s="102"/>
      <c r="Z742" s="102"/>
    </row>
    <row r="743" hidden="1">
      <c r="A743" s="102"/>
      <c r="B743" s="102"/>
      <c r="C743" s="102"/>
      <c r="D743" s="102"/>
      <c r="E743" s="102"/>
      <c r="F743" s="102"/>
      <c r="G743" s="102"/>
      <c r="H743" s="102"/>
      <c r="I743" s="102"/>
      <c r="J743" s="102"/>
      <c r="K743" s="106"/>
      <c r="L743" s="106"/>
      <c r="M743" s="102"/>
      <c r="N743" s="102"/>
      <c r="O743" s="102"/>
      <c r="P743" s="102"/>
      <c r="Q743" s="102"/>
      <c r="R743" s="102"/>
      <c r="S743" s="102"/>
      <c r="T743" s="102"/>
      <c r="U743" s="102"/>
      <c r="V743" s="102"/>
      <c r="W743" s="102"/>
      <c r="X743" s="102"/>
      <c r="Y743" s="102"/>
      <c r="Z743" s="102"/>
    </row>
    <row r="744" hidden="1">
      <c r="A744" s="102"/>
      <c r="B744" s="102"/>
      <c r="C744" s="102"/>
      <c r="D744" s="102"/>
      <c r="E744" s="102"/>
      <c r="F744" s="102"/>
      <c r="G744" s="102"/>
      <c r="H744" s="102"/>
      <c r="I744" s="102"/>
      <c r="J744" s="102"/>
      <c r="K744" s="106"/>
      <c r="L744" s="106"/>
      <c r="M744" s="102"/>
      <c r="N744" s="102"/>
      <c r="O744" s="102"/>
      <c r="P744" s="102"/>
      <c r="Q744" s="102"/>
      <c r="R744" s="102"/>
      <c r="S744" s="102"/>
      <c r="T744" s="102"/>
      <c r="U744" s="102"/>
      <c r="V744" s="102"/>
      <c r="W744" s="102"/>
      <c r="X744" s="102"/>
      <c r="Y744" s="102"/>
      <c r="Z744" s="102"/>
    </row>
    <row r="745" hidden="1">
      <c r="A745" s="102"/>
      <c r="B745" s="102"/>
      <c r="C745" s="102"/>
      <c r="D745" s="102"/>
      <c r="E745" s="102"/>
      <c r="F745" s="102"/>
      <c r="G745" s="102"/>
      <c r="H745" s="102"/>
      <c r="I745" s="102"/>
      <c r="J745" s="102"/>
      <c r="K745" s="106"/>
      <c r="L745" s="106"/>
      <c r="M745" s="102"/>
      <c r="N745" s="102"/>
      <c r="O745" s="102"/>
      <c r="P745" s="102"/>
      <c r="Q745" s="102"/>
      <c r="R745" s="102"/>
      <c r="S745" s="102"/>
      <c r="T745" s="102"/>
      <c r="U745" s="102"/>
      <c r="V745" s="102"/>
      <c r="W745" s="102"/>
      <c r="X745" s="102"/>
      <c r="Y745" s="102"/>
      <c r="Z745" s="102"/>
    </row>
    <row r="746" hidden="1">
      <c r="A746" s="102"/>
      <c r="B746" s="102"/>
      <c r="C746" s="102"/>
      <c r="D746" s="102"/>
      <c r="E746" s="102"/>
      <c r="F746" s="102"/>
      <c r="G746" s="102"/>
      <c r="H746" s="102"/>
      <c r="I746" s="102"/>
      <c r="J746" s="102"/>
      <c r="K746" s="106"/>
      <c r="L746" s="106"/>
      <c r="M746" s="102"/>
      <c r="N746" s="102"/>
      <c r="O746" s="102"/>
      <c r="P746" s="102"/>
      <c r="Q746" s="102"/>
      <c r="R746" s="102"/>
      <c r="S746" s="102"/>
      <c r="T746" s="102"/>
      <c r="U746" s="102"/>
      <c r="V746" s="102"/>
      <c r="W746" s="102"/>
      <c r="X746" s="102"/>
      <c r="Y746" s="102"/>
      <c r="Z746" s="102"/>
    </row>
    <row r="747" hidden="1">
      <c r="A747" s="102"/>
      <c r="B747" s="102"/>
      <c r="C747" s="102"/>
      <c r="D747" s="102"/>
      <c r="E747" s="102"/>
      <c r="F747" s="102"/>
      <c r="G747" s="102"/>
      <c r="H747" s="102"/>
      <c r="I747" s="102"/>
      <c r="J747" s="102"/>
      <c r="K747" s="106"/>
      <c r="L747" s="106"/>
      <c r="M747" s="102"/>
      <c r="N747" s="102"/>
      <c r="O747" s="102"/>
      <c r="P747" s="102"/>
      <c r="Q747" s="102"/>
      <c r="R747" s="102"/>
      <c r="S747" s="102"/>
      <c r="T747" s="102"/>
      <c r="U747" s="102"/>
      <c r="V747" s="102"/>
      <c r="W747" s="102"/>
      <c r="X747" s="102"/>
      <c r="Y747" s="102"/>
      <c r="Z747" s="102"/>
    </row>
    <row r="748" hidden="1">
      <c r="A748" s="102"/>
      <c r="B748" s="102"/>
      <c r="C748" s="102"/>
      <c r="D748" s="102"/>
      <c r="E748" s="102"/>
      <c r="F748" s="102"/>
      <c r="G748" s="102"/>
      <c r="H748" s="102"/>
      <c r="I748" s="102"/>
      <c r="J748" s="102"/>
      <c r="K748" s="106"/>
      <c r="L748" s="106"/>
      <c r="M748" s="102"/>
      <c r="N748" s="102"/>
      <c r="O748" s="102"/>
      <c r="P748" s="102"/>
      <c r="Q748" s="102"/>
      <c r="R748" s="102"/>
      <c r="S748" s="102"/>
      <c r="T748" s="102"/>
      <c r="U748" s="102"/>
      <c r="V748" s="102"/>
      <c r="W748" s="102"/>
      <c r="X748" s="102"/>
      <c r="Y748" s="102"/>
      <c r="Z748" s="102"/>
    </row>
    <row r="749" hidden="1">
      <c r="A749" s="102"/>
      <c r="B749" s="102"/>
      <c r="C749" s="102"/>
      <c r="D749" s="102"/>
      <c r="E749" s="102"/>
      <c r="F749" s="102"/>
      <c r="G749" s="102"/>
      <c r="H749" s="102"/>
      <c r="I749" s="102"/>
      <c r="J749" s="102"/>
      <c r="K749" s="106"/>
      <c r="L749" s="106"/>
      <c r="M749" s="102"/>
      <c r="N749" s="102"/>
      <c r="O749" s="102"/>
      <c r="P749" s="102"/>
      <c r="Q749" s="102"/>
      <c r="R749" s="102"/>
      <c r="S749" s="102"/>
      <c r="T749" s="102"/>
      <c r="U749" s="102"/>
      <c r="V749" s="102"/>
      <c r="W749" s="102"/>
      <c r="X749" s="102"/>
      <c r="Y749" s="102"/>
      <c r="Z749" s="102"/>
    </row>
    <row r="750" hidden="1">
      <c r="A750" s="102"/>
      <c r="B750" s="102"/>
      <c r="C750" s="102"/>
      <c r="D750" s="102"/>
      <c r="E750" s="102"/>
      <c r="F750" s="102"/>
      <c r="G750" s="102"/>
      <c r="H750" s="102"/>
      <c r="I750" s="102"/>
      <c r="J750" s="102"/>
      <c r="K750" s="106"/>
      <c r="L750" s="106"/>
      <c r="M750" s="102"/>
      <c r="N750" s="102"/>
      <c r="O750" s="102"/>
      <c r="P750" s="102"/>
      <c r="Q750" s="102"/>
      <c r="R750" s="102"/>
      <c r="S750" s="102"/>
      <c r="T750" s="102"/>
      <c r="U750" s="102"/>
      <c r="V750" s="102"/>
      <c r="W750" s="102"/>
      <c r="X750" s="102"/>
      <c r="Y750" s="102"/>
      <c r="Z750" s="102"/>
    </row>
    <row r="751" hidden="1">
      <c r="A751" s="102"/>
      <c r="B751" s="102"/>
      <c r="C751" s="102"/>
      <c r="D751" s="102"/>
      <c r="E751" s="102"/>
      <c r="F751" s="102"/>
      <c r="G751" s="102"/>
      <c r="H751" s="102"/>
      <c r="I751" s="102"/>
      <c r="J751" s="102"/>
      <c r="K751" s="106"/>
      <c r="L751" s="106"/>
      <c r="M751" s="102"/>
      <c r="N751" s="102"/>
      <c r="O751" s="102"/>
      <c r="P751" s="102"/>
      <c r="Q751" s="102"/>
      <c r="R751" s="102"/>
      <c r="S751" s="102"/>
      <c r="T751" s="102"/>
      <c r="U751" s="102"/>
      <c r="V751" s="102"/>
      <c r="W751" s="102"/>
      <c r="X751" s="102"/>
      <c r="Y751" s="102"/>
      <c r="Z751" s="102"/>
    </row>
    <row r="752" hidden="1">
      <c r="A752" s="102"/>
      <c r="B752" s="102"/>
      <c r="C752" s="102"/>
      <c r="D752" s="102"/>
      <c r="E752" s="102"/>
      <c r="F752" s="102"/>
      <c r="G752" s="102"/>
      <c r="H752" s="102"/>
      <c r="I752" s="102"/>
      <c r="J752" s="102"/>
      <c r="K752" s="106"/>
      <c r="L752" s="106"/>
      <c r="M752" s="102"/>
      <c r="N752" s="102"/>
      <c r="O752" s="102"/>
      <c r="P752" s="102"/>
      <c r="Q752" s="102"/>
      <c r="R752" s="102"/>
      <c r="S752" s="102"/>
      <c r="T752" s="102"/>
      <c r="U752" s="102"/>
      <c r="V752" s="102"/>
      <c r="W752" s="102"/>
      <c r="X752" s="102"/>
      <c r="Y752" s="102"/>
      <c r="Z752" s="102"/>
    </row>
    <row r="753" hidden="1">
      <c r="A753" s="102"/>
      <c r="B753" s="102"/>
      <c r="C753" s="102"/>
      <c r="D753" s="102"/>
      <c r="E753" s="102"/>
      <c r="F753" s="102"/>
      <c r="G753" s="102"/>
      <c r="H753" s="102"/>
      <c r="I753" s="102"/>
      <c r="J753" s="102"/>
      <c r="K753" s="106"/>
      <c r="L753" s="106"/>
      <c r="M753" s="102"/>
      <c r="N753" s="102"/>
      <c r="O753" s="102"/>
      <c r="P753" s="102"/>
      <c r="Q753" s="102"/>
      <c r="R753" s="102"/>
      <c r="S753" s="102"/>
      <c r="T753" s="102"/>
      <c r="U753" s="102"/>
      <c r="V753" s="102"/>
      <c r="W753" s="102"/>
      <c r="X753" s="102"/>
      <c r="Y753" s="102"/>
      <c r="Z753" s="102"/>
    </row>
    <row r="754" hidden="1">
      <c r="A754" s="102"/>
      <c r="B754" s="102"/>
      <c r="C754" s="102"/>
      <c r="D754" s="102"/>
      <c r="E754" s="102"/>
      <c r="F754" s="102"/>
      <c r="G754" s="102"/>
      <c r="H754" s="102"/>
      <c r="I754" s="102"/>
      <c r="J754" s="102"/>
      <c r="K754" s="106"/>
      <c r="L754" s="106"/>
      <c r="M754" s="102"/>
      <c r="N754" s="102"/>
      <c r="O754" s="102"/>
      <c r="P754" s="102"/>
      <c r="Q754" s="102"/>
      <c r="R754" s="102"/>
      <c r="S754" s="102"/>
      <c r="T754" s="102"/>
      <c r="U754" s="102"/>
      <c r="V754" s="102"/>
      <c r="W754" s="102"/>
      <c r="X754" s="102"/>
      <c r="Y754" s="102"/>
      <c r="Z754" s="102"/>
    </row>
    <row r="755" hidden="1">
      <c r="A755" s="102"/>
      <c r="B755" s="102"/>
      <c r="C755" s="102"/>
      <c r="D755" s="102"/>
      <c r="E755" s="102"/>
      <c r="F755" s="102"/>
      <c r="G755" s="102"/>
      <c r="H755" s="102"/>
      <c r="I755" s="102"/>
      <c r="J755" s="102"/>
      <c r="K755" s="106"/>
      <c r="L755" s="106"/>
      <c r="M755" s="102"/>
      <c r="N755" s="102"/>
      <c r="O755" s="102"/>
      <c r="P755" s="102"/>
      <c r="Q755" s="102"/>
      <c r="R755" s="102"/>
      <c r="S755" s="102"/>
      <c r="T755" s="102"/>
      <c r="U755" s="102"/>
      <c r="V755" s="102"/>
      <c r="W755" s="102"/>
      <c r="X755" s="102"/>
      <c r="Y755" s="102"/>
      <c r="Z755" s="102"/>
    </row>
    <row r="756" hidden="1">
      <c r="A756" s="102"/>
      <c r="B756" s="102"/>
      <c r="C756" s="102"/>
      <c r="D756" s="102"/>
      <c r="E756" s="102"/>
      <c r="F756" s="102"/>
      <c r="G756" s="102"/>
      <c r="H756" s="102"/>
      <c r="I756" s="102"/>
      <c r="J756" s="102"/>
      <c r="K756" s="106"/>
      <c r="L756" s="106"/>
      <c r="M756" s="102"/>
      <c r="N756" s="102"/>
      <c r="O756" s="102"/>
      <c r="P756" s="102"/>
      <c r="Q756" s="102"/>
      <c r="R756" s="102"/>
      <c r="S756" s="102"/>
      <c r="T756" s="102"/>
      <c r="U756" s="102"/>
      <c r="V756" s="102"/>
      <c r="W756" s="102"/>
      <c r="X756" s="102"/>
      <c r="Y756" s="102"/>
      <c r="Z756" s="102"/>
    </row>
    <row r="757" hidden="1">
      <c r="A757" s="102"/>
      <c r="B757" s="102"/>
      <c r="C757" s="102"/>
      <c r="D757" s="102"/>
      <c r="E757" s="102"/>
      <c r="F757" s="102"/>
      <c r="G757" s="102"/>
      <c r="H757" s="102"/>
      <c r="I757" s="102"/>
      <c r="J757" s="102"/>
      <c r="K757" s="106"/>
      <c r="L757" s="106"/>
      <c r="M757" s="102"/>
      <c r="N757" s="102"/>
      <c r="O757" s="102"/>
      <c r="P757" s="102"/>
      <c r="Q757" s="102"/>
      <c r="R757" s="102"/>
      <c r="S757" s="102"/>
      <c r="T757" s="102"/>
      <c r="U757" s="102"/>
      <c r="V757" s="102"/>
      <c r="W757" s="102"/>
      <c r="X757" s="102"/>
      <c r="Y757" s="102"/>
      <c r="Z757" s="102"/>
    </row>
    <row r="758" hidden="1">
      <c r="A758" s="102"/>
      <c r="B758" s="102"/>
      <c r="C758" s="102"/>
      <c r="D758" s="102"/>
      <c r="E758" s="102"/>
      <c r="F758" s="102"/>
      <c r="G758" s="102"/>
      <c r="H758" s="102"/>
      <c r="I758" s="102"/>
      <c r="J758" s="102"/>
      <c r="K758" s="106"/>
      <c r="L758" s="106"/>
      <c r="M758" s="102"/>
      <c r="N758" s="102"/>
      <c r="O758" s="102"/>
      <c r="P758" s="102"/>
      <c r="Q758" s="102"/>
      <c r="R758" s="102"/>
      <c r="S758" s="102"/>
      <c r="T758" s="102"/>
      <c r="U758" s="102"/>
      <c r="V758" s="102"/>
      <c r="W758" s="102"/>
      <c r="X758" s="102"/>
      <c r="Y758" s="102"/>
      <c r="Z758" s="102"/>
    </row>
    <row r="759" hidden="1">
      <c r="A759" s="102"/>
      <c r="B759" s="102"/>
      <c r="C759" s="102"/>
      <c r="D759" s="102"/>
      <c r="E759" s="102"/>
      <c r="F759" s="102"/>
      <c r="G759" s="102"/>
      <c r="H759" s="102"/>
      <c r="I759" s="102"/>
      <c r="J759" s="102"/>
      <c r="K759" s="106"/>
      <c r="L759" s="106"/>
      <c r="M759" s="102"/>
      <c r="N759" s="102"/>
      <c r="O759" s="102"/>
      <c r="P759" s="102"/>
      <c r="Q759" s="102"/>
      <c r="R759" s="102"/>
      <c r="S759" s="102"/>
      <c r="T759" s="102"/>
      <c r="U759" s="102"/>
      <c r="V759" s="102"/>
      <c r="W759" s="102"/>
      <c r="X759" s="102"/>
      <c r="Y759" s="102"/>
      <c r="Z759" s="102"/>
    </row>
    <row r="760" hidden="1">
      <c r="A760" s="102"/>
      <c r="B760" s="102"/>
      <c r="C760" s="102"/>
      <c r="D760" s="102"/>
      <c r="E760" s="102"/>
      <c r="F760" s="102"/>
      <c r="G760" s="102"/>
      <c r="H760" s="102"/>
      <c r="I760" s="102"/>
      <c r="J760" s="102"/>
      <c r="K760" s="106"/>
      <c r="L760" s="106"/>
      <c r="M760" s="102"/>
      <c r="N760" s="102"/>
      <c r="O760" s="102"/>
      <c r="P760" s="102"/>
      <c r="Q760" s="102"/>
      <c r="R760" s="102"/>
      <c r="S760" s="102"/>
      <c r="T760" s="102"/>
      <c r="U760" s="102"/>
      <c r="V760" s="102"/>
      <c r="W760" s="102"/>
      <c r="X760" s="102"/>
      <c r="Y760" s="102"/>
      <c r="Z760" s="102"/>
    </row>
    <row r="761" hidden="1">
      <c r="A761" s="102"/>
      <c r="B761" s="102"/>
      <c r="C761" s="102"/>
      <c r="D761" s="102"/>
      <c r="E761" s="102"/>
      <c r="F761" s="102"/>
      <c r="G761" s="102"/>
      <c r="H761" s="102"/>
      <c r="I761" s="102"/>
      <c r="J761" s="102"/>
      <c r="K761" s="106"/>
      <c r="L761" s="106"/>
      <c r="M761" s="102"/>
      <c r="N761" s="102"/>
      <c r="O761" s="102"/>
      <c r="P761" s="102"/>
      <c r="Q761" s="102"/>
      <c r="R761" s="102"/>
      <c r="S761" s="102"/>
      <c r="T761" s="102"/>
      <c r="U761" s="102"/>
      <c r="V761" s="102"/>
      <c r="W761" s="102"/>
      <c r="X761" s="102"/>
      <c r="Y761" s="102"/>
      <c r="Z761" s="102"/>
    </row>
    <row r="762" hidden="1">
      <c r="A762" s="102"/>
      <c r="B762" s="102"/>
      <c r="C762" s="102"/>
      <c r="D762" s="102"/>
      <c r="E762" s="102"/>
      <c r="F762" s="102"/>
      <c r="G762" s="102"/>
      <c r="H762" s="102"/>
      <c r="I762" s="102"/>
      <c r="J762" s="102"/>
      <c r="K762" s="106"/>
      <c r="L762" s="106"/>
      <c r="M762" s="102"/>
      <c r="N762" s="102"/>
      <c r="O762" s="102"/>
      <c r="P762" s="102"/>
      <c r="Q762" s="102"/>
      <c r="R762" s="102"/>
      <c r="S762" s="102"/>
      <c r="T762" s="102"/>
      <c r="U762" s="102"/>
      <c r="V762" s="102"/>
      <c r="W762" s="102"/>
      <c r="X762" s="102"/>
      <c r="Y762" s="102"/>
      <c r="Z762" s="102"/>
    </row>
    <row r="763" hidden="1">
      <c r="A763" s="102"/>
      <c r="B763" s="102"/>
      <c r="C763" s="102"/>
      <c r="D763" s="102"/>
      <c r="E763" s="102"/>
      <c r="F763" s="102"/>
      <c r="G763" s="102"/>
      <c r="H763" s="102"/>
      <c r="I763" s="102"/>
      <c r="J763" s="102"/>
      <c r="K763" s="106"/>
      <c r="L763" s="106"/>
      <c r="M763" s="102"/>
      <c r="N763" s="102"/>
      <c r="O763" s="102"/>
      <c r="P763" s="102"/>
      <c r="Q763" s="102"/>
      <c r="R763" s="102"/>
      <c r="S763" s="102"/>
      <c r="T763" s="102"/>
      <c r="U763" s="102"/>
      <c r="V763" s="102"/>
      <c r="W763" s="102"/>
      <c r="X763" s="102"/>
      <c r="Y763" s="102"/>
      <c r="Z763" s="102"/>
    </row>
    <row r="764" hidden="1">
      <c r="A764" s="102"/>
      <c r="B764" s="102"/>
      <c r="C764" s="102"/>
      <c r="D764" s="102"/>
      <c r="E764" s="102"/>
      <c r="F764" s="102"/>
      <c r="G764" s="102"/>
      <c r="H764" s="102"/>
      <c r="I764" s="102"/>
      <c r="J764" s="102"/>
      <c r="K764" s="106"/>
      <c r="L764" s="106"/>
      <c r="M764" s="102"/>
      <c r="N764" s="102"/>
      <c r="O764" s="102"/>
      <c r="P764" s="102"/>
      <c r="Q764" s="102"/>
      <c r="R764" s="102"/>
      <c r="S764" s="102"/>
      <c r="T764" s="102"/>
      <c r="U764" s="102"/>
      <c r="V764" s="102"/>
      <c r="W764" s="102"/>
      <c r="X764" s="102"/>
      <c r="Y764" s="102"/>
      <c r="Z764" s="102"/>
    </row>
    <row r="765" hidden="1">
      <c r="A765" s="102"/>
      <c r="B765" s="102"/>
      <c r="C765" s="102"/>
      <c r="D765" s="102"/>
      <c r="E765" s="102"/>
      <c r="F765" s="102"/>
      <c r="G765" s="102"/>
      <c r="H765" s="102"/>
      <c r="I765" s="102"/>
      <c r="J765" s="102"/>
      <c r="K765" s="106"/>
      <c r="L765" s="106"/>
      <c r="M765" s="102"/>
      <c r="N765" s="102"/>
      <c r="O765" s="102"/>
      <c r="P765" s="102"/>
      <c r="Q765" s="102"/>
      <c r="R765" s="102"/>
      <c r="S765" s="102"/>
      <c r="T765" s="102"/>
      <c r="U765" s="102"/>
      <c r="V765" s="102"/>
      <c r="W765" s="102"/>
      <c r="X765" s="102"/>
      <c r="Y765" s="102"/>
      <c r="Z765" s="102"/>
    </row>
    <row r="766" hidden="1">
      <c r="A766" s="102"/>
      <c r="B766" s="102"/>
      <c r="C766" s="102"/>
      <c r="D766" s="102"/>
      <c r="E766" s="102"/>
      <c r="F766" s="102"/>
      <c r="G766" s="102"/>
      <c r="H766" s="102"/>
      <c r="I766" s="102"/>
      <c r="J766" s="102"/>
      <c r="K766" s="106"/>
      <c r="L766" s="106"/>
      <c r="M766" s="102"/>
      <c r="N766" s="102"/>
      <c r="O766" s="102"/>
      <c r="P766" s="102"/>
      <c r="Q766" s="102"/>
      <c r="R766" s="102"/>
      <c r="S766" s="102"/>
      <c r="T766" s="102"/>
      <c r="U766" s="102"/>
      <c r="V766" s="102"/>
      <c r="W766" s="102"/>
      <c r="X766" s="102"/>
      <c r="Y766" s="102"/>
      <c r="Z766" s="102"/>
    </row>
    <row r="767" hidden="1">
      <c r="A767" s="102"/>
      <c r="B767" s="102"/>
      <c r="C767" s="102"/>
      <c r="D767" s="102"/>
      <c r="E767" s="102"/>
      <c r="F767" s="102"/>
      <c r="G767" s="102"/>
      <c r="H767" s="102"/>
      <c r="I767" s="102"/>
      <c r="J767" s="102"/>
      <c r="K767" s="106"/>
      <c r="L767" s="106"/>
      <c r="M767" s="102"/>
      <c r="N767" s="102"/>
      <c r="O767" s="102"/>
      <c r="P767" s="102"/>
      <c r="Q767" s="102"/>
      <c r="R767" s="102"/>
      <c r="S767" s="102"/>
      <c r="T767" s="102"/>
      <c r="U767" s="102"/>
      <c r="V767" s="102"/>
      <c r="W767" s="102"/>
      <c r="X767" s="102"/>
      <c r="Y767" s="102"/>
      <c r="Z767" s="102"/>
    </row>
    <row r="768" hidden="1">
      <c r="A768" s="102"/>
      <c r="B768" s="102"/>
      <c r="C768" s="102"/>
      <c r="D768" s="102"/>
      <c r="E768" s="102"/>
      <c r="F768" s="102"/>
      <c r="G768" s="102"/>
      <c r="H768" s="102"/>
      <c r="I768" s="102"/>
      <c r="J768" s="102"/>
      <c r="K768" s="106"/>
      <c r="L768" s="106"/>
      <c r="M768" s="102"/>
      <c r="N768" s="102"/>
      <c r="O768" s="102"/>
      <c r="P768" s="102"/>
      <c r="Q768" s="102"/>
      <c r="R768" s="102"/>
      <c r="S768" s="102"/>
      <c r="T768" s="102"/>
      <c r="U768" s="102"/>
      <c r="V768" s="102"/>
      <c r="W768" s="102"/>
      <c r="X768" s="102"/>
      <c r="Y768" s="102"/>
      <c r="Z768" s="102"/>
    </row>
    <row r="769" hidden="1">
      <c r="A769" s="102"/>
      <c r="B769" s="102"/>
      <c r="C769" s="102"/>
      <c r="D769" s="102"/>
      <c r="E769" s="102"/>
      <c r="F769" s="102"/>
      <c r="G769" s="102"/>
      <c r="H769" s="102"/>
      <c r="I769" s="102"/>
      <c r="J769" s="102"/>
      <c r="K769" s="106"/>
      <c r="L769" s="106"/>
      <c r="M769" s="102"/>
      <c r="N769" s="102"/>
      <c r="O769" s="102"/>
      <c r="P769" s="102"/>
      <c r="Q769" s="102"/>
      <c r="R769" s="102"/>
      <c r="S769" s="102"/>
      <c r="T769" s="102"/>
      <c r="U769" s="102"/>
      <c r="V769" s="102"/>
      <c r="W769" s="102"/>
      <c r="X769" s="102"/>
      <c r="Y769" s="102"/>
      <c r="Z769" s="102"/>
    </row>
    <row r="770" hidden="1">
      <c r="A770" s="102"/>
      <c r="B770" s="102"/>
      <c r="C770" s="102"/>
      <c r="D770" s="102"/>
      <c r="E770" s="102"/>
      <c r="F770" s="102"/>
      <c r="G770" s="102"/>
      <c r="H770" s="102"/>
      <c r="I770" s="102"/>
      <c r="J770" s="102"/>
      <c r="K770" s="106"/>
      <c r="L770" s="106"/>
      <c r="M770" s="102"/>
      <c r="N770" s="102"/>
      <c r="O770" s="102"/>
      <c r="P770" s="102"/>
      <c r="Q770" s="102"/>
      <c r="R770" s="102"/>
      <c r="S770" s="102"/>
      <c r="T770" s="102"/>
      <c r="U770" s="102"/>
      <c r="V770" s="102"/>
      <c r="W770" s="102"/>
      <c r="X770" s="102"/>
      <c r="Y770" s="102"/>
      <c r="Z770" s="102"/>
    </row>
    <row r="771" hidden="1">
      <c r="A771" s="102"/>
      <c r="B771" s="102"/>
      <c r="C771" s="102"/>
      <c r="D771" s="102"/>
      <c r="E771" s="102"/>
      <c r="F771" s="102"/>
      <c r="G771" s="102"/>
      <c r="H771" s="102"/>
      <c r="I771" s="102"/>
      <c r="J771" s="102"/>
      <c r="K771" s="106"/>
      <c r="L771" s="106"/>
      <c r="M771" s="102"/>
      <c r="N771" s="102"/>
      <c r="O771" s="102"/>
      <c r="P771" s="102"/>
      <c r="Q771" s="102"/>
      <c r="R771" s="102"/>
      <c r="S771" s="102"/>
      <c r="T771" s="102"/>
      <c r="U771" s="102"/>
      <c r="V771" s="102"/>
      <c r="W771" s="102"/>
      <c r="X771" s="102"/>
      <c r="Y771" s="102"/>
      <c r="Z771" s="102"/>
    </row>
    <row r="772" hidden="1">
      <c r="A772" s="102"/>
      <c r="B772" s="102"/>
      <c r="C772" s="102"/>
      <c r="D772" s="102"/>
      <c r="E772" s="102"/>
      <c r="F772" s="102"/>
      <c r="G772" s="102"/>
      <c r="H772" s="102"/>
      <c r="I772" s="102"/>
      <c r="J772" s="102"/>
      <c r="K772" s="106"/>
      <c r="L772" s="106"/>
      <c r="M772" s="102"/>
      <c r="N772" s="102"/>
      <c r="O772" s="102"/>
      <c r="P772" s="102"/>
      <c r="Q772" s="102"/>
      <c r="R772" s="102"/>
      <c r="S772" s="102"/>
      <c r="T772" s="102"/>
      <c r="U772" s="102"/>
      <c r="V772" s="102"/>
      <c r="W772" s="102"/>
      <c r="X772" s="102"/>
      <c r="Y772" s="102"/>
      <c r="Z772" s="102"/>
    </row>
    <row r="773" hidden="1">
      <c r="A773" s="102"/>
      <c r="B773" s="102"/>
      <c r="C773" s="102"/>
      <c r="D773" s="102"/>
      <c r="E773" s="102"/>
      <c r="F773" s="102"/>
      <c r="G773" s="102"/>
      <c r="H773" s="102"/>
      <c r="I773" s="102"/>
      <c r="J773" s="102"/>
      <c r="K773" s="106"/>
      <c r="L773" s="106"/>
      <c r="M773" s="102"/>
      <c r="N773" s="102"/>
      <c r="O773" s="102"/>
      <c r="P773" s="102"/>
      <c r="Q773" s="102"/>
      <c r="R773" s="102"/>
      <c r="S773" s="102"/>
      <c r="T773" s="102"/>
      <c r="U773" s="102"/>
      <c r="V773" s="102"/>
      <c r="W773" s="102"/>
      <c r="X773" s="102"/>
      <c r="Y773" s="102"/>
      <c r="Z773" s="102"/>
    </row>
    <row r="774" hidden="1">
      <c r="A774" s="102"/>
      <c r="B774" s="102"/>
      <c r="C774" s="102"/>
      <c r="D774" s="102"/>
      <c r="E774" s="102"/>
      <c r="F774" s="102"/>
      <c r="G774" s="102"/>
      <c r="H774" s="102"/>
      <c r="I774" s="102"/>
      <c r="J774" s="102"/>
      <c r="K774" s="106"/>
      <c r="L774" s="106"/>
      <c r="M774" s="102"/>
      <c r="N774" s="102"/>
      <c r="O774" s="102"/>
      <c r="P774" s="102"/>
      <c r="Q774" s="102"/>
      <c r="R774" s="102"/>
      <c r="S774" s="102"/>
      <c r="T774" s="102"/>
      <c r="U774" s="102"/>
      <c r="V774" s="102"/>
      <c r="W774" s="102"/>
      <c r="X774" s="102"/>
      <c r="Y774" s="102"/>
      <c r="Z774" s="102"/>
    </row>
    <row r="775" hidden="1">
      <c r="A775" s="102"/>
      <c r="B775" s="102"/>
      <c r="C775" s="102"/>
      <c r="D775" s="102"/>
      <c r="E775" s="102"/>
      <c r="F775" s="102"/>
      <c r="G775" s="102"/>
      <c r="H775" s="102"/>
      <c r="I775" s="102"/>
      <c r="J775" s="102"/>
      <c r="K775" s="106"/>
      <c r="L775" s="106"/>
      <c r="M775" s="102"/>
      <c r="N775" s="102"/>
      <c r="O775" s="102"/>
      <c r="P775" s="102"/>
      <c r="Q775" s="102"/>
      <c r="R775" s="102"/>
      <c r="S775" s="102"/>
      <c r="T775" s="102"/>
      <c r="U775" s="102"/>
      <c r="V775" s="102"/>
      <c r="W775" s="102"/>
      <c r="X775" s="102"/>
      <c r="Y775" s="102"/>
      <c r="Z775" s="102"/>
    </row>
    <row r="776" hidden="1">
      <c r="A776" s="102"/>
      <c r="B776" s="102"/>
      <c r="C776" s="102"/>
      <c r="D776" s="102"/>
      <c r="E776" s="102"/>
      <c r="F776" s="102"/>
      <c r="G776" s="102"/>
      <c r="H776" s="102"/>
      <c r="I776" s="102"/>
      <c r="J776" s="102"/>
      <c r="K776" s="106"/>
      <c r="L776" s="106"/>
      <c r="M776" s="102"/>
      <c r="N776" s="102"/>
      <c r="O776" s="102"/>
      <c r="P776" s="102"/>
      <c r="Q776" s="102"/>
      <c r="R776" s="102"/>
      <c r="S776" s="102"/>
      <c r="T776" s="102"/>
      <c r="U776" s="102"/>
      <c r="V776" s="102"/>
      <c r="W776" s="102"/>
      <c r="X776" s="102"/>
      <c r="Y776" s="102"/>
      <c r="Z776" s="102"/>
    </row>
    <row r="777" hidden="1">
      <c r="A777" s="102"/>
      <c r="B777" s="102"/>
      <c r="C777" s="102"/>
      <c r="D777" s="102"/>
      <c r="E777" s="102"/>
      <c r="F777" s="102"/>
      <c r="G777" s="102"/>
      <c r="H777" s="102"/>
      <c r="I777" s="102"/>
      <c r="J777" s="102"/>
      <c r="K777" s="106"/>
      <c r="L777" s="106"/>
      <c r="M777" s="102"/>
      <c r="N777" s="102"/>
      <c r="O777" s="102"/>
      <c r="P777" s="102"/>
      <c r="Q777" s="102"/>
      <c r="R777" s="102"/>
      <c r="S777" s="102"/>
      <c r="T777" s="102"/>
      <c r="U777" s="102"/>
      <c r="V777" s="102"/>
      <c r="W777" s="102"/>
      <c r="X777" s="102"/>
      <c r="Y777" s="102"/>
      <c r="Z777" s="102"/>
    </row>
    <row r="778" hidden="1">
      <c r="A778" s="102"/>
      <c r="B778" s="102"/>
      <c r="C778" s="102"/>
      <c r="D778" s="102"/>
      <c r="E778" s="102"/>
      <c r="F778" s="102"/>
      <c r="G778" s="102"/>
      <c r="H778" s="102"/>
      <c r="I778" s="102"/>
      <c r="J778" s="102"/>
      <c r="K778" s="106"/>
      <c r="L778" s="106"/>
      <c r="M778" s="102"/>
      <c r="N778" s="102"/>
      <c r="O778" s="102"/>
      <c r="P778" s="102"/>
      <c r="Q778" s="102"/>
      <c r="R778" s="102"/>
      <c r="S778" s="102"/>
      <c r="T778" s="102"/>
      <c r="U778" s="102"/>
      <c r="V778" s="102"/>
      <c r="W778" s="102"/>
      <c r="X778" s="102"/>
      <c r="Y778" s="102"/>
      <c r="Z778" s="102"/>
    </row>
    <row r="779" hidden="1">
      <c r="A779" s="102"/>
      <c r="B779" s="102"/>
      <c r="C779" s="102"/>
      <c r="D779" s="102"/>
      <c r="E779" s="102"/>
      <c r="F779" s="102"/>
      <c r="G779" s="102"/>
      <c r="H779" s="102"/>
      <c r="I779" s="102"/>
      <c r="J779" s="102"/>
      <c r="K779" s="106"/>
      <c r="L779" s="106"/>
      <c r="M779" s="102"/>
      <c r="N779" s="102"/>
      <c r="O779" s="102"/>
      <c r="P779" s="102"/>
      <c r="Q779" s="102"/>
      <c r="R779" s="102"/>
      <c r="S779" s="102"/>
      <c r="T779" s="102"/>
      <c r="U779" s="102"/>
      <c r="V779" s="102"/>
      <c r="W779" s="102"/>
      <c r="X779" s="102"/>
      <c r="Y779" s="102"/>
      <c r="Z779" s="102"/>
    </row>
    <row r="780" hidden="1">
      <c r="A780" s="102"/>
      <c r="B780" s="102"/>
      <c r="C780" s="102"/>
      <c r="D780" s="102"/>
      <c r="E780" s="102"/>
      <c r="F780" s="102"/>
      <c r="G780" s="102"/>
      <c r="H780" s="102"/>
      <c r="I780" s="102"/>
      <c r="J780" s="102"/>
      <c r="K780" s="106"/>
      <c r="L780" s="106"/>
      <c r="M780" s="102"/>
      <c r="N780" s="102"/>
      <c r="O780" s="102"/>
      <c r="P780" s="102"/>
      <c r="Q780" s="102"/>
      <c r="R780" s="102"/>
      <c r="S780" s="102"/>
      <c r="T780" s="102"/>
      <c r="U780" s="102"/>
      <c r="V780" s="102"/>
      <c r="W780" s="102"/>
      <c r="X780" s="102"/>
      <c r="Y780" s="102"/>
      <c r="Z780" s="102"/>
    </row>
    <row r="781" hidden="1">
      <c r="A781" s="102"/>
      <c r="B781" s="102"/>
      <c r="C781" s="102"/>
      <c r="D781" s="102"/>
      <c r="E781" s="102"/>
      <c r="F781" s="102"/>
      <c r="G781" s="102"/>
      <c r="H781" s="102"/>
      <c r="I781" s="102"/>
      <c r="J781" s="102"/>
      <c r="K781" s="106"/>
      <c r="L781" s="106"/>
      <c r="M781" s="102"/>
      <c r="N781" s="102"/>
      <c r="O781" s="102"/>
      <c r="P781" s="102"/>
      <c r="Q781" s="102"/>
      <c r="R781" s="102"/>
      <c r="S781" s="102"/>
      <c r="T781" s="102"/>
      <c r="U781" s="102"/>
      <c r="V781" s="102"/>
      <c r="W781" s="102"/>
      <c r="X781" s="102"/>
      <c r="Y781" s="102"/>
      <c r="Z781" s="102"/>
    </row>
    <row r="782" hidden="1">
      <c r="A782" s="102"/>
      <c r="B782" s="102"/>
      <c r="C782" s="102"/>
      <c r="D782" s="102"/>
      <c r="E782" s="102"/>
      <c r="F782" s="102"/>
      <c r="G782" s="102"/>
      <c r="H782" s="102"/>
      <c r="I782" s="102"/>
      <c r="J782" s="102"/>
      <c r="K782" s="106"/>
      <c r="L782" s="106"/>
      <c r="M782" s="102"/>
      <c r="N782" s="102"/>
      <c r="O782" s="102"/>
      <c r="P782" s="102"/>
      <c r="Q782" s="102"/>
      <c r="R782" s="102"/>
      <c r="S782" s="102"/>
      <c r="T782" s="102"/>
      <c r="U782" s="102"/>
      <c r="V782" s="102"/>
      <c r="W782" s="102"/>
      <c r="X782" s="102"/>
      <c r="Y782" s="102"/>
      <c r="Z782" s="102"/>
    </row>
    <row r="783" hidden="1">
      <c r="A783" s="102"/>
      <c r="B783" s="102"/>
      <c r="C783" s="102"/>
      <c r="D783" s="102"/>
      <c r="E783" s="102"/>
      <c r="F783" s="102"/>
      <c r="G783" s="102"/>
      <c r="H783" s="102"/>
      <c r="I783" s="102"/>
      <c r="J783" s="102"/>
      <c r="K783" s="106"/>
      <c r="L783" s="106"/>
      <c r="M783" s="102"/>
      <c r="N783" s="102"/>
      <c r="O783" s="102"/>
      <c r="P783" s="102"/>
      <c r="Q783" s="102"/>
      <c r="R783" s="102"/>
      <c r="S783" s="102"/>
      <c r="T783" s="102"/>
      <c r="U783" s="102"/>
      <c r="V783" s="102"/>
      <c r="W783" s="102"/>
      <c r="X783" s="102"/>
      <c r="Y783" s="102"/>
      <c r="Z783" s="102"/>
    </row>
    <row r="784" hidden="1">
      <c r="A784" s="102"/>
      <c r="B784" s="102"/>
      <c r="C784" s="102"/>
      <c r="D784" s="102"/>
      <c r="E784" s="102"/>
      <c r="F784" s="102"/>
      <c r="G784" s="102"/>
      <c r="H784" s="102"/>
      <c r="I784" s="102"/>
      <c r="J784" s="102"/>
      <c r="K784" s="106"/>
      <c r="L784" s="106"/>
      <c r="M784" s="102"/>
      <c r="N784" s="102"/>
      <c r="O784" s="102"/>
      <c r="P784" s="102"/>
      <c r="Q784" s="102"/>
      <c r="R784" s="102"/>
      <c r="S784" s="102"/>
      <c r="T784" s="102"/>
      <c r="U784" s="102"/>
      <c r="V784" s="102"/>
      <c r="W784" s="102"/>
      <c r="X784" s="102"/>
      <c r="Y784" s="102"/>
      <c r="Z784" s="102"/>
    </row>
    <row r="785" hidden="1">
      <c r="A785" s="102"/>
      <c r="B785" s="102"/>
      <c r="C785" s="102"/>
      <c r="D785" s="102"/>
      <c r="E785" s="102"/>
      <c r="F785" s="102"/>
      <c r="G785" s="102"/>
      <c r="H785" s="102"/>
      <c r="I785" s="102"/>
      <c r="J785" s="102"/>
      <c r="K785" s="106"/>
      <c r="L785" s="106"/>
      <c r="M785" s="102"/>
      <c r="N785" s="102"/>
      <c r="O785" s="102"/>
      <c r="P785" s="102"/>
      <c r="Q785" s="102"/>
      <c r="R785" s="102"/>
      <c r="S785" s="102"/>
      <c r="T785" s="102"/>
      <c r="U785" s="102"/>
      <c r="V785" s="102"/>
      <c r="W785" s="102"/>
      <c r="X785" s="102"/>
      <c r="Y785" s="102"/>
      <c r="Z785" s="102"/>
    </row>
    <row r="786" hidden="1">
      <c r="A786" s="102"/>
      <c r="B786" s="102"/>
      <c r="C786" s="102"/>
      <c r="D786" s="102"/>
      <c r="E786" s="102"/>
      <c r="F786" s="102"/>
      <c r="G786" s="102"/>
      <c r="H786" s="102"/>
      <c r="I786" s="102"/>
      <c r="J786" s="102"/>
      <c r="K786" s="106"/>
      <c r="L786" s="106"/>
      <c r="M786" s="102"/>
      <c r="N786" s="102"/>
      <c r="O786" s="102"/>
      <c r="P786" s="102"/>
      <c r="Q786" s="102"/>
      <c r="R786" s="102"/>
      <c r="S786" s="102"/>
      <c r="T786" s="102"/>
      <c r="U786" s="102"/>
      <c r="V786" s="102"/>
      <c r="W786" s="102"/>
      <c r="X786" s="102"/>
      <c r="Y786" s="102"/>
      <c r="Z786" s="102"/>
    </row>
    <row r="787" hidden="1">
      <c r="A787" s="102"/>
      <c r="B787" s="102"/>
      <c r="C787" s="102"/>
      <c r="D787" s="102"/>
      <c r="E787" s="102"/>
      <c r="F787" s="102"/>
      <c r="G787" s="102"/>
      <c r="H787" s="102"/>
      <c r="I787" s="102"/>
      <c r="J787" s="102"/>
      <c r="K787" s="106"/>
      <c r="L787" s="106"/>
      <c r="M787" s="102"/>
      <c r="N787" s="102"/>
      <c r="O787" s="102"/>
      <c r="P787" s="102"/>
      <c r="Q787" s="102"/>
      <c r="R787" s="102"/>
      <c r="S787" s="102"/>
      <c r="T787" s="102"/>
      <c r="U787" s="102"/>
      <c r="V787" s="102"/>
      <c r="W787" s="102"/>
      <c r="X787" s="102"/>
      <c r="Y787" s="102"/>
      <c r="Z787" s="102"/>
    </row>
    <row r="788" hidden="1">
      <c r="A788" s="102"/>
      <c r="B788" s="102"/>
      <c r="C788" s="102"/>
      <c r="D788" s="102"/>
      <c r="E788" s="102"/>
      <c r="F788" s="102"/>
      <c r="G788" s="102"/>
      <c r="H788" s="102"/>
      <c r="I788" s="102"/>
      <c r="J788" s="102"/>
      <c r="K788" s="106"/>
      <c r="L788" s="106"/>
      <c r="M788" s="102"/>
      <c r="N788" s="102"/>
      <c r="O788" s="102"/>
      <c r="P788" s="102"/>
      <c r="Q788" s="102"/>
      <c r="R788" s="102"/>
      <c r="S788" s="102"/>
      <c r="T788" s="102"/>
      <c r="U788" s="102"/>
      <c r="V788" s="102"/>
      <c r="W788" s="102"/>
      <c r="X788" s="102"/>
      <c r="Y788" s="102"/>
      <c r="Z788" s="102"/>
    </row>
    <row r="789" hidden="1">
      <c r="A789" s="102"/>
      <c r="B789" s="102"/>
      <c r="C789" s="102"/>
      <c r="D789" s="102"/>
      <c r="E789" s="102"/>
      <c r="F789" s="102"/>
      <c r="G789" s="102"/>
      <c r="H789" s="102"/>
      <c r="I789" s="102"/>
      <c r="J789" s="102"/>
      <c r="K789" s="106"/>
      <c r="L789" s="106"/>
      <c r="M789" s="102"/>
      <c r="N789" s="102"/>
      <c r="O789" s="102"/>
      <c r="P789" s="102"/>
      <c r="Q789" s="102"/>
      <c r="R789" s="102"/>
      <c r="S789" s="102"/>
      <c r="T789" s="102"/>
      <c r="U789" s="102"/>
      <c r="V789" s="102"/>
      <c r="W789" s="102"/>
      <c r="X789" s="102"/>
      <c r="Y789" s="102"/>
      <c r="Z789" s="102"/>
    </row>
    <row r="790" hidden="1">
      <c r="A790" s="102"/>
      <c r="B790" s="102"/>
      <c r="C790" s="102"/>
      <c r="D790" s="102"/>
      <c r="E790" s="102"/>
      <c r="F790" s="102"/>
      <c r="G790" s="102"/>
      <c r="H790" s="102"/>
      <c r="I790" s="102"/>
      <c r="J790" s="102"/>
      <c r="K790" s="106"/>
      <c r="L790" s="106"/>
      <c r="M790" s="102"/>
      <c r="N790" s="102"/>
      <c r="O790" s="102"/>
      <c r="P790" s="102"/>
      <c r="Q790" s="102"/>
      <c r="R790" s="102"/>
      <c r="S790" s="102"/>
      <c r="T790" s="102"/>
      <c r="U790" s="102"/>
      <c r="V790" s="102"/>
      <c r="W790" s="102"/>
      <c r="X790" s="102"/>
      <c r="Y790" s="102"/>
      <c r="Z790" s="102"/>
    </row>
    <row r="791" hidden="1">
      <c r="A791" s="102"/>
      <c r="B791" s="102"/>
      <c r="C791" s="102"/>
      <c r="D791" s="102"/>
      <c r="E791" s="102"/>
      <c r="F791" s="102"/>
      <c r="G791" s="102"/>
      <c r="H791" s="102"/>
      <c r="I791" s="102"/>
      <c r="J791" s="102"/>
      <c r="K791" s="106"/>
      <c r="L791" s="106"/>
      <c r="M791" s="102"/>
      <c r="N791" s="102"/>
      <c r="O791" s="102"/>
      <c r="P791" s="102"/>
      <c r="Q791" s="102"/>
      <c r="R791" s="102"/>
      <c r="S791" s="102"/>
      <c r="T791" s="102"/>
      <c r="U791" s="102"/>
      <c r="V791" s="102"/>
      <c r="W791" s="102"/>
      <c r="X791" s="102"/>
      <c r="Y791" s="102"/>
      <c r="Z791" s="102"/>
    </row>
    <row r="792" hidden="1">
      <c r="A792" s="102"/>
      <c r="B792" s="102"/>
      <c r="C792" s="102"/>
      <c r="D792" s="102"/>
      <c r="E792" s="102"/>
      <c r="F792" s="102"/>
      <c r="G792" s="102"/>
      <c r="H792" s="102"/>
      <c r="I792" s="102"/>
      <c r="J792" s="102"/>
      <c r="K792" s="106"/>
      <c r="L792" s="106"/>
      <c r="M792" s="102"/>
      <c r="N792" s="102"/>
      <c r="O792" s="102"/>
      <c r="P792" s="102"/>
      <c r="Q792" s="102"/>
      <c r="R792" s="102"/>
      <c r="S792" s="102"/>
      <c r="T792" s="102"/>
      <c r="U792" s="102"/>
      <c r="V792" s="102"/>
      <c r="W792" s="102"/>
      <c r="X792" s="102"/>
      <c r="Y792" s="102"/>
      <c r="Z792" s="102"/>
    </row>
    <row r="793" hidden="1">
      <c r="A793" s="102"/>
      <c r="B793" s="102"/>
      <c r="C793" s="102"/>
      <c r="D793" s="102"/>
      <c r="E793" s="102"/>
      <c r="F793" s="102"/>
      <c r="G793" s="102"/>
      <c r="H793" s="102"/>
      <c r="I793" s="102"/>
      <c r="J793" s="102"/>
      <c r="K793" s="106"/>
      <c r="L793" s="106"/>
      <c r="M793" s="102"/>
      <c r="N793" s="102"/>
      <c r="O793" s="102"/>
      <c r="P793" s="102"/>
      <c r="Q793" s="102"/>
      <c r="R793" s="102"/>
      <c r="S793" s="102"/>
      <c r="T793" s="102"/>
      <c r="U793" s="102"/>
      <c r="V793" s="102"/>
      <c r="W793" s="102"/>
      <c r="X793" s="102"/>
      <c r="Y793" s="102"/>
      <c r="Z793" s="102"/>
    </row>
    <row r="794" hidden="1">
      <c r="A794" s="102"/>
      <c r="B794" s="102"/>
      <c r="C794" s="102"/>
      <c r="D794" s="102"/>
      <c r="E794" s="102"/>
      <c r="F794" s="102"/>
      <c r="G794" s="102"/>
      <c r="H794" s="102"/>
      <c r="I794" s="102"/>
      <c r="J794" s="102"/>
      <c r="K794" s="106"/>
      <c r="L794" s="106"/>
      <c r="M794" s="102"/>
      <c r="N794" s="102"/>
      <c r="O794" s="102"/>
      <c r="P794" s="102"/>
      <c r="Q794" s="102"/>
      <c r="R794" s="102"/>
      <c r="S794" s="102"/>
      <c r="T794" s="102"/>
      <c r="U794" s="102"/>
      <c r="V794" s="102"/>
      <c r="W794" s="102"/>
      <c r="X794" s="102"/>
      <c r="Y794" s="102"/>
      <c r="Z794" s="102"/>
    </row>
    <row r="795" hidden="1">
      <c r="A795" s="102"/>
      <c r="B795" s="102"/>
      <c r="C795" s="102"/>
      <c r="D795" s="102"/>
      <c r="E795" s="102"/>
      <c r="F795" s="102"/>
      <c r="G795" s="102"/>
      <c r="H795" s="102"/>
      <c r="I795" s="102"/>
      <c r="J795" s="102"/>
      <c r="K795" s="106"/>
      <c r="L795" s="106"/>
      <c r="M795" s="102"/>
      <c r="N795" s="102"/>
      <c r="O795" s="102"/>
      <c r="P795" s="102"/>
      <c r="Q795" s="102"/>
      <c r="R795" s="102"/>
      <c r="S795" s="102"/>
      <c r="T795" s="102"/>
      <c r="U795" s="102"/>
      <c r="V795" s="102"/>
      <c r="W795" s="102"/>
      <c r="X795" s="102"/>
      <c r="Y795" s="102"/>
      <c r="Z795" s="102"/>
    </row>
    <row r="796" hidden="1">
      <c r="A796" s="102"/>
      <c r="B796" s="102"/>
      <c r="C796" s="102"/>
      <c r="D796" s="102"/>
      <c r="E796" s="102"/>
      <c r="F796" s="102"/>
      <c r="G796" s="102"/>
      <c r="H796" s="102"/>
      <c r="I796" s="102"/>
      <c r="J796" s="102"/>
      <c r="K796" s="106"/>
      <c r="L796" s="106"/>
      <c r="M796" s="102"/>
      <c r="N796" s="102"/>
      <c r="O796" s="102"/>
      <c r="P796" s="102"/>
      <c r="Q796" s="102"/>
      <c r="R796" s="102"/>
      <c r="S796" s="102"/>
      <c r="T796" s="102"/>
      <c r="U796" s="102"/>
      <c r="V796" s="102"/>
      <c r="W796" s="102"/>
      <c r="X796" s="102"/>
      <c r="Y796" s="102"/>
      <c r="Z796" s="102"/>
    </row>
    <row r="797" hidden="1">
      <c r="A797" s="102"/>
      <c r="B797" s="102"/>
      <c r="C797" s="102"/>
      <c r="D797" s="102"/>
      <c r="E797" s="102"/>
      <c r="F797" s="102"/>
      <c r="G797" s="102"/>
      <c r="H797" s="102"/>
      <c r="I797" s="102"/>
      <c r="J797" s="102"/>
      <c r="K797" s="106"/>
      <c r="L797" s="106"/>
      <c r="M797" s="102"/>
      <c r="N797" s="102"/>
      <c r="O797" s="102"/>
      <c r="P797" s="102"/>
      <c r="Q797" s="102"/>
      <c r="R797" s="102"/>
      <c r="S797" s="102"/>
      <c r="T797" s="102"/>
      <c r="U797" s="102"/>
      <c r="V797" s="102"/>
      <c r="W797" s="102"/>
      <c r="X797" s="102"/>
      <c r="Y797" s="102"/>
      <c r="Z797" s="102"/>
    </row>
    <row r="798" hidden="1">
      <c r="A798" s="102"/>
      <c r="B798" s="102"/>
      <c r="C798" s="102"/>
      <c r="D798" s="102"/>
      <c r="E798" s="102"/>
      <c r="F798" s="102"/>
      <c r="G798" s="102"/>
      <c r="H798" s="102"/>
      <c r="I798" s="102"/>
      <c r="J798" s="102"/>
      <c r="K798" s="106"/>
      <c r="L798" s="106"/>
      <c r="M798" s="102"/>
      <c r="N798" s="102"/>
      <c r="O798" s="102"/>
      <c r="P798" s="102"/>
      <c r="Q798" s="102"/>
      <c r="R798" s="102"/>
      <c r="S798" s="102"/>
      <c r="T798" s="102"/>
      <c r="U798" s="102"/>
      <c r="V798" s="102"/>
      <c r="W798" s="102"/>
      <c r="X798" s="102"/>
      <c r="Y798" s="102"/>
      <c r="Z798" s="102"/>
    </row>
    <row r="799" hidden="1">
      <c r="A799" s="102"/>
      <c r="B799" s="102"/>
      <c r="C799" s="102"/>
      <c r="D799" s="102"/>
      <c r="E799" s="102"/>
      <c r="F799" s="102"/>
      <c r="G799" s="102"/>
      <c r="H799" s="102"/>
      <c r="I799" s="102"/>
      <c r="J799" s="102"/>
      <c r="K799" s="106"/>
      <c r="L799" s="106"/>
      <c r="M799" s="102"/>
      <c r="N799" s="102"/>
      <c r="O799" s="102"/>
      <c r="P799" s="102"/>
      <c r="Q799" s="102"/>
      <c r="R799" s="102"/>
      <c r="S799" s="102"/>
      <c r="T799" s="102"/>
      <c r="U799" s="102"/>
      <c r="V799" s="102"/>
      <c r="W799" s="102"/>
      <c r="X799" s="102"/>
      <c r="Y799" s="102"/>
      <c r="Z799" s="102"/>
    </row>
    <row r="800" hidden="1">
      <c r="A800" s="102"/>
      <c r="B800" s="102"/>
      <c r="C800" s="102"/>
      <c r="D800" s="102"/>
      <c r="E800" s="102"/>
      <c r="F800" s="102"/>
      <c r="G800" s="102"/>
      <c r="H800" s="102"/>
      <c r="I800" s="102"/>
      <c r="J800" s="102"/>
      <c r="K800" s="106"/>
      <c r="L800" s="106"/>
      <c r="M800" s="102"/>
      <c r="N800" s="102"/>
      <c r="O800" s="102"/>
      <c r="P800" s="102"/>
      <c r="Q800" s="102"/>
      <c r="R800" s="102"/>
      <c r="S800" s="102"/>
      <c r="T800" s="102"/>
      <c r="U800" s="102"/>
      <c r="V800" s="102"/>
      <c r="W800" s="102"/>
      <c r="X800" s="102"/>
      <c r="Y800" s="102"/>
      <c r="Z800" s="102"/>
    </row>
    <row r="801" hidden="1">
      <c r="A801" s="102"/>
      <c r="B801" s="102"/>
      <c r="C801" s="102"/>
      <c r="D801" s="102"/>
      <c r="E801" s="102"/>
      <c r="F801" s="102"/>
      <c r="G801" s="102"/>
      <c r="H801" s="102"/>
      <c r="I801" s="102"/>
      <c r="J801" s="102"/>
      <c r="K801" s="106"/>
      <c r="L801" s="106"/>
      <c r="M801" s="102"/>
      <c r="N801" s="102"/>
      <c r="O801" s="102"/>
      <c r="P801" s="102"/>
      <c r="Q801" s="102"/>
      <c r="R801" s="102"/>
      <c r="S801" s="102"/>
      <c r="T801" s="102"/>
      <c r="U801" s="102"/>
      <c r="V801" s="102"/>
      <c r="W801" s="102"/>
      <c r="X801" s="102"/>
      <c r="Y801" s="102"/>
      <c r="Z801" s="102"/>
    </row>
    <row r="802" hidden="1">
      <c r="A802" s="102"/>
      <c r="B802" s="102"/>
      <c r="C802" s="102"/>
      <c r="D802" s="102"/>
      <c r="E802" s="102"/>
      <c r="F802" s="102"/>
      <c r="G802" s="102"/>
      <c r="H802" s="102"/>
      <c r="I802" s="102"/>
      <c r="J802" s="102"/>
      <c r="K802" s="106"/>
      <c r="L802" s="106"/>
      <c r="M802" s="102"/>
      <c r="N802" s="102"/>
      <c r="O802" s="102"/>
      <c r="P802" s="102"/>
      <c r="Q802" s="102"/>
      <c r="R802" s="102"/>
      <c r="S802" s="102"/>
      <c r="T802" s="102"/>
      <c r="U802" s="102"/>
      <c r="V802" s="102"/>
      <c r="W802" s="102"/>
      <c r="X802" s="102"/>
      <c r="Y802" s="102"/>
      <c r="Z802" s="102"/>
    </row>
    <row r="803" hidden="1">
      <c r="A803" s="102"/>
      <c r="B803" s="102"/>
      <c r="C803" s="102"/>
      <c r="D803" s="102"/>
      <c r="E803" s="102"/>
      <c r="F803" s="102"/>
      <c r="G803" s="102"/>
      <c r="H803" s="102"/>
      <c r="I803" s="102"/>
      <c r="J803" s="102"/>
      <c r="K803" s="106"/>
      <c r="L803" s="106"/>
      <c r="M803" s="102"/>
      <c r="N803" s="102"/>
      <c r="O803" s="102"/>
      <c r="P803" s="102"/>
      <c r="Q803" s="102"/>
      <c r="R803" s="102"/>
      <c r="S803" s="102"/>
      <c r="T803" s="102"/>
      <c r="U803" s="102"/>
      <c r="V803" s="102"/>
      <c r="W803" s="102"/>
      <c r="X803" s="102"/>
      <c r="Y803" s="102"/>
      <c r="Z803" s="102"/>
    </row>
    <row r="804" hidden="1">
      <c r="A804" s="102"/>
      <c r="B804" s="102"/>
      <c r="C804" s="102"/>
      <c r="D804" s="102"/>
      <c r="E804" s="102"/>
      <c r="F804" s="102"/>
      <c r="G804" s="102"/>
      <c r="H804" s="102"/>
      <c r="I804" s="102"/>
      <c r="J804" s="102"/>
      <c r="K804" s="106"/>
      <c r="L804" s="106"/>
      <c r="M804" s="102"/>
      <c r="N804" s="102"/>
      <c r="O804" s="102"/>
      <c r="P804" s="102"/>
      <c r="Q804" s="102"/>
      <c r="R804" s="102"/>
      <c r="S804" s="102"/>
      <c r="T804" s="102"/>
      <c r="U804" s="102"/>
      <c r="V804" s="102"/>
      <c r="W804" s="102"/>
      <c r="X804" s="102"/>
      <c r="Y804" s="102"/>
      <c r="Z804" s="102"/>
    </row>
    <row r="805" hidden="1">
      <c r="A805" s="102"/>
      <c r="B805" s="102"/>
      <c r="C805" s="102"/>
      <c r="D805" s="102"/>
      <c r="E805" s="102"/>
      <c r="F805" s="102"/>
      <c r="G805" s="102"/>
      <c r="H805" s="102"/>
      <c r="I805" s="102"/>
      <c r="J805" s="102"/>
      <c r="K805" s="106"/>
      <c r="L805" s="106"/>
      <c r="M805" s="102"/>
      <c r="N805" s="102"/>
      <c r="O805" s="102"/>
      <c r="P805" s="102"/>
      <c r="Q805" s="102"/>
      <c r="R805" s="102"/>
      <c r="S805" s="102"/>
      <c r="T805" s="102"/>
      <c r="U805" s="102"/>
      <c r="V805" s="102"/>
      <c r="W805" s="102"/>
      <c r="X805" s="102"/>
      <c r="Y805" s="102"/>
      <c r="Z805" s="102"/>
    </row>
    <row r="806" hidden="1">
      <c r="A806" s="102"/>
      <c r="B806" s="102"/>
      <c r="C806" s="102"/>
      <c r="D806" s="102"/>
      <c r="E806" s="102"/>
      <c r="F806" s="102"/>
      <c r="G806" s="102"/>
      <c r="H806" s="102"/>
      <c r="I806" s="102"/>
      <c r="J806" s="102"/>
      <c r="K806" s="106"/>
      <c r="L806" s="106"/>
      <c r="M806" s="102"/>
      <c r="N806" s="102"/>
      <c r="O806" s="102"/>
      <c r="P806" s="102"/>
      <c r="Q806" s="102"/>
      <c r="R806" s="102"/>
      <c r="S806" s="102"/>
      <c r="T806" s="102"/>
      <c r="U806" s="102"/>
      <c r="V806" s="102"/>
      <c r="W806" s="102"/>
      <c r="X806" s="102"/>
      <c r="Y806" s="102"/>
      <c r="Z806" s="102"/>
    </row>
    <row r="807" hidden="1">
      <c r="A807" s="102"/>
      <c r="B807" s="102"/>
      <c r="C807" s="102"/>
      <c r="D807" s="102"/>
      <c r="E807" s="102"/>
      <c r="F807" s="102"/>
      <c r="G807" s="102"/>
      <c r="H807" s="102"/>
      <c r="I807" s="102"/>
      <c r="J807" s="102"/>
      <c r="K807" s="106"/>
      <c r="L807" s="106"/>
      <c r="M807" s="102"/>
      <c r="N807" s="102"/>
      <c r="O807" s="102"/>
      <c r="P807" s="102"/>
      <c r="Q807" s="102"/>
      <c r="R807" s="102"/>
      <c r="S807" s="102"/>
      <c r="T807" s="102"/>
      <c r="U807" s="102"/>
      <c r="V807" s="102"/>
      <c r="W807" s="102"/>
      <c r="X807" s="102"/>
      <c r="Y807" s="102"/>
      <c r="Z807" s="102"/>
    </row>
    <row r="808" hidden="1">
      <c r="A808" s="102"/>
      <c r="B808" s="102"/>
      <c r="C808" s="102"/>
      <c r="D808" s="102"/>
      <c r="E808" s="102"/>
      <c r="F808" s="102"/>
      <c r="G808" s="102"/>
      <c r="H808" s="102"/>
      <c r="I808" s="102"/>
      <c r="J808" s="102"/>
      <c r="K808" s="106"/>
      <c r="L808" s="106"/>
      <c r="M808" s="102"/>
      <c r="N808" s="102"/>
      <c r="O808" s="102"/>
      <c r="P808" s="102"/>
      <c r="Q808" s="102"/>
      <c r="R808" s="102"/>
      <c r="S808" s="102"/>
      <c r="T808" s="102"/>
      <c r="U808" s="102"/>
      <c r="V808" s="102"/>
      <c r="W808" s="102"/>
      <c r="X808" s="102"/>
      <c r="Y808" s="102"/>
      <c r="Z808" s="102"/>
    </row>
    <row r="809" hidden="1">
      <c r="A809" s="102"/>
      <c r="B809" s="102"/>
      <c r="C809" s="102"/>
      <c r="D809" s="102"/>
      <c r="E809" s="102"/>
      <c r="F809" s="102"/>
      <c r="G809" s="102"/>
      <c r="H809" s="102"/>
      <c r="I809" s="102"/>
      <c r="J809" s="102"/>
      <c r="K809" s="106"/>
      <c r="L809" s="106"/>
      <c r="M809" s="102"/>
      <c r="N809" s="102"/>
      <c r="O809" s="102"/>
      <c r="P809" s="102"/>
      <c r="Q809" s="102"/>
      <c r="R809" s="102"/>
      <c r="S809" s="102"/>
      <c r="T809" s="102"/>
      <c r="U809" s="102"/>
      <c r="V809" s="102"/>
      <c r="W809" s="102"/>
      <c r="X809" s="102"/>
      <c r="Y809" s="102"/>
      <c r="Z809" s="102"/>
    </row>
    <row r="810" hidden="1">
      <c r="A810" s="102"/>
      <c r="B810" s="102"/>
      <c r="C810" s="102"/>
      <c r="D810" s="102"/>
      <c r="E810" s="102"/>
      <c r="F810" s="102"/>
      <c r="G810" s="102"/>
      <c r="H810" s="102"/>
      <c r="I810" s="102"/>
      <c r="J810" s="102"/>
      <c r="K810" s="106"/>
      <c r="L810" s="106"/>
      <c r="M810" s="102"/>
      <c r="N810" s="102"/>
      <c r="O810" s="102"/>
      <c r="P810" s="102"/>
      <c r="Q810" s="102"/>
      <c r="R810" s="102"/>
      <c r="S810" s="102"/>
      <c r="T810" s="102"/>
      <c r="U810" s="102"/>
      <c r="V810" s="102"/>
      <c r="W810" s="102"/>
      <c r="X810" s="102"/>
      <c r="Y810" s="102"/>
      <c r="Z810" s="102"/>
    </row>
    <row r="811" hidden="1">
      <c r="A811" s="102"/>
      <c r="B811" s="102"/>
      <c r="C811" s="102"/>
      <c r="D811" s="102"/>
      <c r="E811" s="102"/>
      <c r="F811" s="102"/>
      <c r="G811" s="102"/>
      <c r="H811" s="102"/>
      <c r="I811" s="102"/>
      <c r="J811" s="102"/>
      <c r="K811" s="106"/>
      <c r="L811" s="106"/>
      <c r="M811" s="102"/>
      <c r="N811" s="102"/>
      <c r="O811" s="102"/>
      <c r="P811" s="102"/>
      <c r="Q811" s="102"/>
      <c r="R811" s="102"/>
      <c r="S811" s="102"/>
      <c r="T811" s="102"/>
      <c r="U811" s="102"/>
      <c r="V811" s="102"/>
      <c r="W811" s="102"/>
      <c r="X811" s="102"/>
      <c r="Y811" s="102"/>
      <c r="Z811" s="102"/>
    </row>
    <row r="812" hidden="1">
      <c r="A812" s="102"/>
      <c r="B812" s="102"/>
      <c r="C812" s="102"/>
      <c r="D812" s="102"/>
      <c r="E812" s="102"/>
      <c r="F812" s="102"/>
      <c r="G812" s="102"/>
      <c r="H812" s="102"/>
      <c r="I812" s="102"/>
      <c r="J812" s="102"/>
      <c r="K812" s="106"/>
      <c r="L812" s="106"/>
      <c r="M812" s="102"/>
      <c r="N812" s="102"/>
      <c r="O812" s="102"/>
      <c r="P812" s="102"/>
      <c r="Q812" s="102"/>
      <c r="R812" s="102"/>
      <c r="S812" s="102"/>
      <c r="T812" s="102"/>
      <c r="U812" s="102"/>
      <c r="V812" s="102"/>
      <c r="W812" s="102"/>
      <c r="X812" s="102"/>
      <c r="Y812" s="102"/>
      <c r="Z812" s="102"/>
    </row>
    <row r="813" hidden="1">
      <c r="A813" s="102"/>
      <c r="B813" s="102"/>
      <c r="C813" s="102"/>
      <c r="D813" s="102"/>
      <c r="E813" s="102"/>
      <c r="F813" s="102"/>
      <c r="G813" s="102"/>
      <c r="H813" s="102"/>
      <c r="I813" s="102"/>
      <c r="J813" s="102"/>
      <c r="K813" s="106"/>
      <c r="L813" s="106"/>
      <c r="M813" s="102"/>
      <c r="N813" s="102"/>
      <c r="O813" s="102"/>
      <c r="P813" s="102"/>
      <c r="Q813" s="102"/>
      <c r="R813" s="102"/>
      <c r="S813" s="102"/>
      <c r="T813" s="102"/>
      <c r="U813" s="102"/>
      <c r="V813" s="102"/>
      <c r="W813" s="102"/>
      <c r="X813" s="102"/>
      <c r="Y813" s="102"/>
      <c r="Z813" s="102"/>
    </row>
    <row r="814" hidden="1">
      <c r="A814" s="102"/>
      <c r="B814" s="102"/>
      <c r="C814" s="102"/>
      <c r="D814" s="102"/>
      <c r="E814" s="102"/>
      <c r="F814" s="102"/>
      <c r="G814" s="102"/>
      <c r="H814" s="102"/>
      <c r="I814" s="102"/>
      <c r="J814" s="102"/>
      <c r="K814" s="106"/>
      <c r="L814" s="106"/>
      <c r="M814" s="102"/>
      <c r="N814" s="102"/>
      <c r="O814" s="102"/>
      <c r="P814" s="102"/>
      <c r="Q814" s="102"/>
      <c r="R814" s="102"/>
      <c r="S814" s="102"/>
      <c r="T814" s="102"/>
      <c r="U814" s="102"/>
      <c r="V814" s="102"/>
      <c r="W814" s="102"/>
      <c r="X814" s="102"/>
      <c r="Y814" s="102"/>
      <c r="Z814" s="102"/>
    </row>
    <row r="815" hidden="1">
      <c r="A815" s="102"/>
      <c r="B815" s="102"/>
      <c r="C815" s="102"/>
      <c r="D815" s="102"/>
      <c r="E815" s="102"/>
      <c r="F815" s="102"/>
      <c r="G815" s="102"/>
      <c r="H815" s="102"/>
      <c r="I815" s="102"/>
      <c r="J815" s="102"/>
      <c r="K815" s="106"/>
      <c r="L815" s="106"/>
      <c r="M815" s="102"/>
      <c r="N815" s="102"/>
      <c r="O815" s="102"/>
      <c r="P815" s="102"/>
      <c r="Q815" s="102"/>
      <c r="R815" s="102"/>
      <c r="S815" s="102"/>
      <c r="T815" s="102"/>
      <c r="U815" s="102"/>
      <c r="V815" s="102"/>
      <c r="W815" s="102"/>
      <c r="X815" s="102"/>
      <c r="Y815" s="102"/>
      <c r="Z815" s="102"/>
    </row>
    <row r="816" hidden="1">
      <c r="A816" s="102"/>
      <c r="B816" s="102"/>
      <c r="C816" s="102"/>
      <c r="D816" s="102"/>
      <c r="E816" s="102"/>
      <c r="F816" s="102"/>
      <c r="G816" s="102"/>
      <c r="H816" s="102"/>
      <c r="I816" s="102"/>
      <c r="J816" s="102"/>
      <c r="K816" s="106"/>
      <c r="L816" s="106"/>
      <c r="M816" s="102"/>
      <c r="N816" s="102"/>
      <c r="O816" s="102"/>
      <c r="P816" s="102"/>
      <c r="Q816" s="102"/>
      <c r="R816" s="102"/>
      <c r="S816" s="102"/>
      <c r="T816" s="102"/>
      <c r="U816" s="102"/>
      <c r="V816" s="102"/>
      <c r="W816" s="102"/>
      <c r="X816" s="102"/>
      <c r="Y816" s="102"/>
      <c r="Z816" s="102"/>
    </row>
    <row r="817" hidden="1">
      <c r="A817" s="102"/>
      <c r="B817" s="102"/>
      <c r="C817" s="102"/>
      <c r="D817" s="102"/>
      <c r="E817" s="102"/>
      <c r="F817" s="102"/>
      <c r="G817" s="102"/>
      <c r="H817" s="102"/>
      <c r="I817" s="102"/>
      <c r="J817" s="102"/>
      <c r="K817" s="106"/>
      <c r="L817" s="106"/>
      <c r="M817" s="102"/>
      <c r="N817" s="102"/>
      <c r="O817" s="102"/>
      <c r="P817" s="102"/>
      <c r="Q817" s="102"/>
      <c r="R817" s="102"/>
      <c r="S817" s="102"/>
      <c r="T817" s="102"/>
      <c r="U817" s="102"/>
      <c r="V817" s="102"/>
      <c r="W817" s="102"/>
      <c r="X817" s="102"/>
      <c r="Y817" s="102"/>
      <c r="Z817" s="102"/>
    </row>
    <row r="818" hidden="1">
      <c r="A818" s="102"/>
      <c r="B818" s="102"/>
      <c r="C818" s="102"/>
      <c r="D818" s="102"/>
      <c r="E818" s="102"/>
      <c r="F818" s="102"/>
      <c r="G818" s="102"/>
      <c r="H818" s="102"/>
      <c r="I818" s="102"/>
      <c r="J818" s="102"/>
      <c r="K818" s="106"/>
      <c r="L818" s="106"/>
      <c r="M818" s="102"/>
      <c r="N818" s="102"/>
      <c r="O818" s="102"/>
      <c r="P818" s="102"/>
      <c r="Q818" s="102"/>
      <c r="R818" s="102"/>
      <c r="S818" s="102"/>
      <c r="T818" s="102"/>
      <c r="U818" s="102"/>
      <c r="V818" s="102"/>
      <c r="W818" s="102"/>
      <c r="X818" s="102"/>
      <c r="Y818" s="102"/>
      <c r="Z818" s="102"/>
    </row>
    <row r="819" hidden="1">
      <c r="A819" s="102"/>
      <c r="B819" s="102"/>
      <c r="C819" s="102"/>
      <c r="D819" s="102"/>
      <c r="E819" s="102"/>
      <c r="F819" s="102"/>
      <c r="G819" s="102"/>
      <c r="H819" s="102"/>
      <c r="I819" s="102"/>
      <c r="J819" s="102"/>
      <c r="K819" s="106"/>
      <c r="L819" s="106"/>
      <c r="M819" s="102"/>
      <c r="N819" s="102"/>
      <c r="O819" s="102"/>
      <c r="P819" s="102"/>
      <c r="Q819" s="102"/>
      <c r="R819" s="102"/>
      <c r="S819" s="102"/>
      <c r="T819" s="102"/>
      <c r="U819" s="102"/>
      <c r="V819" s="102"/>
      <c r="W819" s="102"/>
      <c r="X819" s="102"/>
      <c r="Y819" s="102"/>
      <c r="Z819" s="102"/>
    </row>
    <row r="820" hidden="1">
      <c r="A820" s="102"/>
      <c r="B820" s="102"/>
      <c r="C820" s="102"/>
      <c r="D820" s="102"/>
      <c r="E820" s="102"/>
      <c r="F820" s="102"/>
      <c r="G820" s="102"/>
      <c r="H820" s="102"/>
      <c r="I820" s="102"/>
      <c r="J820" s="102"/>
      <c r="K820" s="106"/>
      <c r="L820" s="106"/>
      <c r="M820" s="102"/>
      <c r="N820" s="102"/>
      <c r="O820" s="102"/>
      <c r="P820" s="102"/>
      <c r="Q820" s="102"/>
      <c r="R820" s="102"/>
      <c r="S820" s="102"/>
      <c r="T820" s="102"/>
      <c r="U820" s="102"/>
      <c r="V820" s="102"/>
      <c r="W820" s="102"/>
      <c r="X820" s="102"/>
      <c r="Y820" s="102"/>
      <c r="Z820" s="102"/>
    </row>
    <row r="821" hidden="1">
      <c r="A821" s="102"/>
      <c r="B821" s="102"/>
      <c r="C821" s="102"/>
      <c r="D821" s="102"/>
      <c r="E821" s="102"/>
      <c r="F821" s="102"/>
      <c r="G821" s="102"/>
      <c r="H821" s="102"/>
      <c r="I821" s="102"/>
      <c r="J821" s="102"/>
      <c r="K821" s="106"/>
      <c r="L821" s="106"/>
      <c r="M821" s="102"/>
      <c r="N821" s="102"/>
      <c r="O821" s="102"/>
      <c r="P821" s="102"/>
      <c r="Q821" s="102"/>
      <c r="R821" s="102"/>
      <c r="S821" s="102"/>
      <c r="T821" s="102"/>
      <c r="U821" s="102"/>
      <c r="V821" s="102"/>
      <c r="W821" s="102"/>
      <c r="X821" s="102"/>
      <c r="Y821" s="102"/>
      <c r="Z821" s="102"/>
    </row>
    <row r="822" hidden="1">
      <c r="A822" s="102"/>
      <c r="B822" s="102"/>
      <c r="C822" s="102"/>
      <c r="D822" s="102"/>
      <c r="E822" s="102"/>
      <c r="F822" s="102"/>
      <c r="G822" s="102"/>
      <c r="H822" s="102"/>
      <c r="I822" s="102"/>
      <c r="J822" s="102"/>
      <c r="K822" s="106"/>
      <c r="L822" s="106"/>
      <c r="M822" s="102"/>
      <c r="N822" s="102"/>
      <c r="O822" s="102"/>
      <c r="P822" s="102"/>
      <c r="Q822" s="102"/>
      <c r="R822" s="102"/>
      <c r="S822" s="102"/>
      <c r="T822" s="102"/>
      <c r="U822" s="102"/>
      <c r="V822" s="102"/>
      <c r="W822" s="102"/>
      <c r="X822" s="102"/>
      <c r="Y822" s="102"/>
      <c r="Z822" s="102"/>
    </row>
    <row r="823" hidden="1">
      <c r="A823" s="102"/>
      <c r="B823" s="102"/>
      <c r="C823" s="102"/>
      <c r="D823" s="102"/>
      <c r="E823" s="102"/>
      <c r="F823" s="102"/>
      <c r="G823" s="102"/>
      <c r="H823" s="102"/>
      <c r="I823" s="102"/>
      <c r="J823" s="102"/>
      <c r="K823" s="106"/>
      <c r="L823" s="106"/>
      <c r="M823" s="102"/>
      <c r="N823" s="102"/>
      <c r="O823" s="102"/>
      <c r="P823" s="102"/>
      <c r="Q823" s="102"/>
      <c r="R823" s="102"/>
      <c r="S823" s="102"/>
      <c r="T823" s="102"/>
      <c r="U823" s="102"/>
      <c r="V823" s="102"/>
      <c r="W823" s="102"/>
      <c r="X823" s="102"/>
      <c r="Y823" s="102"/>
      <c r="Z823" s="102"/>
    </row>
    <row r="824" hidden="1">
      <c r="A824" s="102"/>
      <c r="B824" s="102"/>
      <c r="C824" s="102"/>
      <c r="D824" s="102"/>
      <c r="E824" s="102"/>
      <c r="F824" s="102"/>
      <c r="G824" s="102"/>
      <c r="H824" s="102"/>
      <c r="I824" s="102"/>
      <c r="J824" s="102"/>
      <c r="K824" s="106"/>
      <c r="L824" s="106"/>
      <c r="M824" s="102"/>
      <c r="N824" s="102"/>
      <c r="O824" s="102"/>
      <c r="P824" s="102"/>
      <c r="Q824" s="102"/>
      <c r="R824" s="102"/>
      <c r="S824" s="102"/>
      <c r="T824" s="102"/>
      <c r="U824" s="102"/>
      <c r="V824" s="102"/>
      <c r="W824" s="102"/>
      <c r="X824" s="102"/>
      <c r="Y824" s="102"/>
      <c r="Z824" s="102"/>
    </row>
    <row r="825" hidden="1">
      <c r="A825" s="102"/>
      <c r="B825" s="102"/>
      <c r="C825" s="102"/>
      <c r="D825" s="102"/>
      <c r="E825" s="102"/>
      <c r="F825" s="102"/>
      <c r="G825" s="102"/>
      <c r="H825" s="102"/>
      <c r="I825" s="102"/>
      <c r="J825" s="102"/>
      <c r="K825" s="106"/>
      <c r="L825" s="106"/>
      <c r="M825" s="102"/>
      <c r="N825" s="102"/>
      <c r="O825" s="102"/>
      <c r="P825" s="102"/>
      <c r="Q825" s="102"/>
      <c r="R825" s="102"/>
      <c r="S825" s="102"/>
      <c r="T825" s="102"/>
      <c r="U825" s="102"/>
      <c r="V825" s="102"/>
      <c r="W825" s="102"/>
      <c r="X825" s="102"/>
      <c r="Y825" s="102"/>
      <c r="Z825" s="102"/>
    </row>
    <row r="826" hidden="1">
      <c r="A826" s="102"/>
      <c r="B826" s="102"/>
      <c r="C826" s="102"/>
      <c r="D826" s="102"/>
      <c r="E826" s="102"/>
      <c r="F826" s="102"/>
      <c r="G826" s="102"/>
      <c r="H826" s="102"/>
      <c r="I826" s="102"/>
      <c r="J826" s="102"/>
      <c r="K826" s="106"/>
      <c r="L826" s="106"/>
      <c r="M826" s="102"/>
      <c r="N826" s="102"/>
      <c r="O826" s="102"/>
      <c r="P826" s="102"/>
      <c r="Q826" s="102"/>
      <c r="R826" s="102"/>
      <c r="S826" s="102"/>
      <c r="T826" s="102"/>
      <c r="U826" s="102"/>
      <c r="V826" s="102"/>
      <c r="W826" s="102"/>
      <c r="X826" s="102"/>
      <c r="Y826" s="102"/>
      <c r="Z826" s="102"/>
    </row>
    <row r="827" hidden="1">
      <c r="A827" s="102"/>
      <c r="B827" s="102"/>
      <c r="C827" s="102"/>
      <c r="D827" s="102"/>
      <c r="E827" s="102"/>
      <c r="F827" s="102"/>
      <c r="G827" s="102"/>
      <c r="H827" s="102"/>
      <c r="I827" s="102"/>
      <c r="J827" s="102"/>
      <c r="K827" s="106"/>
      <c r="L827" s="106"/>
      <c r="M827" s="102"/>
      <c r="N827" s="102"/>
      <c r="O827" s="102"/>
      <c r="P827" s="102"/>
      <c r="Q827" s="102"/>
      <c r="R827" s="102"/>
      <c r="S827" s="102"/>
      <c r="T827" s="102"/>
      <c r="U827" s="102"/>
      <c r="V827" s="102"/>
      <c r="W827" s="102"/>
      <c r="X827" s="102"/>
      <c r="Y827" s="102"/>
      <c r="Z827" s="102"/>
    </row>
    <row r="828" hidden="1">
      <c r="A828" s="102"/>
      <c r="B828" s="102"/>
      <c r="C828" s="102"/>
      <c r="D828" s="102"/>
      <c r="E828" s="102"/>
      <c r="F828" s="102"/>
      <c r="G828" s="102"/>
      <c r="H828" s="102"/>
      <c r="I828" s="102"/>
      <c r="J828" s="102"/>
      <c r="K828" s="106"/>
      <c r="L828" s="106"/>
      <c r="M828" s="102"/>
      <c r="N828" s="102"/>
      <c r="O828" s="102"/>
      <c r="P828" s="102"/>
      <c r="Q828" s="102"/>
      <c r="R828" s="102"/>
      <c r="S828" s="102"/>
      <c r="T828" s="102"/>
      <c r="U828" s="102"/>
      <c r="V828" s="102"/>
      <c r="W828" s="102"/>
      <c r="X828" s="102"/>
      <c r="Y828" s="102"/>
      <c r="Z828" s="102"/>
    </row>
    <row r="829" hidden="1">
      <c r="A829" s="102"/>
      <c r="B829" s="102"/>
      <c r="C829" s="102"/>
      <c r="D829" s="102"/>
      <c r="E829" s="102"/>
      <c r="F829" s="102"/>
      <c r="G829" s="102"/>
      <c r="H829" s="102"/>
      <c r="I829" s="102"/>
      <c r="J829" s="102"/>
      <c r="K829" s="106"/>
      <c r="L829" s="106"/>
      <c r="M829" s="102"/>
      <c r="N829" s="102"/>
      <c r="O829" s="102"/>
      <c r="P829" s="102"/>
      <c r="Q829" s="102"/>
      <c r="R829" s="102"/>
      <c r="S829" s="102"/>
      <c r="T829" s="102"/>
      <c r="U829" s="102"/>
      <c r="V829" s="102"/>
      <c r="W829" s="102"/>
      <c r="X829" s="102"/>
      <c r="Y829" s="102"/>
      <c r="Z829" s="102"/>
    </row>
    <row r="830" hidden="1">
      <c r="A830" s="102"/>
      <c r="B830" s="102"/>
      <c r="C830" s="102"/>
      <c r="D830" s="102"/>
      <c r="E830" s="102"/>
      <c r="F830" s="102"/>
      <c r="G830" s="102"/>
      <c r="H830" s="102"/>
      <c r="I830" s="102"/>
      <c r="J830" s="102"/>
      <c r="K830" s="106"/>
      <c r="L830" s="106"/>
      <c r="M830" s="102"/>
      <c r="N830" s="102"/>
      <c r="O830" s="102"/>
      <c r="P830" s="102"/>
      <c r="Q830" s="102"/>
      <c r="R830" s="102"/>
      <c r="S830" s="102"/>
      <c r="T830" s="102"/>
      <c r="U830" s="102"/>
      <c r="V830" s="102"/>
      <c r="W830" s="102"/>
      <c r="X830" s="102"/>
      <c r="Y830" s="102"/>
      <c r="Z830" s="102"/>
    </row>
    <row r="831" hidden="1">
      <c r="A831" s="102"/>
      <c r="B831" s="102"/>
      <c r="C831" s="102"/>
      <c r="D831" s="102"/>
      <c r="E831" s="102"/>
      <c r="F831" s="102"/>
      <c r="G831" s="102"/>
      <c r="H831" s="102"/>
      <c r="I831" s="102"/>
      <c r="J831" s="102"/>
      <c r="K831" s="106"/>
      <c r="L831" s="106"/>
      <c r="M831" s="102"/>
      <c r="N831" s="102"/>
      <c r="O831" s="102"/>
      <c r="P831" s="102"/>
      <c r="Q831" s="102"/>
      <c r="R831" s="102"/>
      <c r="S831" s="102"/>
      <c r="T831" s="102"/>
      <c r="U831" s="102"/>
      <c r="V831" s="102"/>
      <c r="W831" s="102"/>
      <c r="X831" s="102"/>
      <c r="Y831" s="102"/>
      <c r="Z831" s="102"/>
    </row>
    <row r="832" hidden="1">
      <c r="A832" s="102"/>
      <c r="B832" s="102"/>
      <c r="C832" s="102"/>
      <c r="D832" s="102"/>
      <c r="E832" s="102"/>
      <c r="F832" s="102"/>
      <c r="G832" s="102"/>
      <c r="H832" s="102"/>
      <c r="I832" s="102"/>
      <c r="J832" s="102"/>
      <c r="K832" s="106"/>
      <c r="L832" s="106"/>
      <c r="M832" s="102"/>
      <c r="N832" s="102"/>
      <c r="O832" s="102"/>
      <c r="P832" s="102"/>
      <c r="Q832" s="102"/>
      <c r="R832" s="102"/>
      <c r="S832" s="102"/>
      <c r="T832" s="102"/>
      <c r="U832" s="102"/>
      <c r="V832" s="102"/>
      <c r="W832" s="102"/>
      <c r="X832" s="102"/>
      <c r="Y832" s="102"/>
      <c r="Z832" s="102"/>
    </row>
    <row r="833" hidden="1">
      <c r="A833" s="102"/>
      <c r="B833" s="102"/>
      <c r="C833" s="102"/>
      <c r="D833" s="102"/>
      <c r="E833" s="102"/>
      <c r="F833" s="102"/>
      <c r="G833" s="102"/>
      <c r="H833" s="102"/>
      <c r="I833" s="102"/>
      <c r="J833" s="102"/>
      <c r="K833" s="106"/>
      <c r="L833" s="106"/>
      <c r="M833" s="102"/>
      <c r="N833" s="102"/>
      <c r="O833" s="102"/>
      <c r="P833" s="102"/>
      <c r="Q833" s="102"/>
      <c r="R833" s="102"/>
      <c r="S833" s="102"/>
      <c r="T833" s="102"/>
      <c r="U833" s="102"/>
      <c r="V833" s="102"/>
      <c r="W833" s="102"/>
      <c r="X833" s="102"/>
      <c r="Y833" s="102"/>
      <c r="Z833" s="102"/>
    </row>
    <row r="834" hidden="1">
      <c r="A834" s="102"/>
      <c r="B834" s="102"/>
      <c r="C834" s="102"/>
      <c r="D834" s="102"/>
      <c r="E834" s="102"/>
      <c r="F834" s="102"/>
      <c r="G834" s="102"/>
      <c r="H834" s="102"/>
      <c r="I834" s="102"/>
      <c r="J834" s="102"/>
      <c r="K834" s="106"/>
      <c r="L834" s="106"/>
      <c r="M834" s="102"/>
      <c r="N834" s="102"/>
      <c r="O834" s="102"/>
      <c r="P834" s="102"/>
      <c r="Q834" s="102"/>
      <c r="R834" s="102"/>
      <c r="S834" s="102"/>
      <c r="T834" s="102"/>
      <c r="U834" s="102"/>
      <c r="V834" s="102"/>
      <c r="W834" s="102"/>
      <c r="X834" s="102"/>
      <c r="Y834" s="102"/>
      <c r="Z834" s="102"/>
    </row>
    <row r="835" hidden="1">
      <c r="A835" s="102"/>
      <c r="B835" s="102"/>
      <c r="C835" s="102"/>
      <c r="D835" s="102"/>
      <c r="E835" s="102"/>
      <c r="F835" s="102"/>
      <c r="G835" s="102"/>
      <c r="H835" s="102"/>
      <c r="I835" s="102"/>
      <c r="J835" s="102"/>
      <c r="K835" s="106"/>
      <c r="L835" s="106"/>
      <c r="M835" s="102"/>
      <c r="N835" s="102"/>
      <c r="O835" s="102"/>
      <c r="P835" s="102"/>
      <c r="Q835" s="102"/>
      <c r="R835" s="102"/>
      <c r="S835" s="102"/>
      <c r="T835" s="102"/>
      <c r="U835" s="102"/>
      <c r="V835" s="102"/>
      <c r="W835" s="102"/>
      <c r="X835" s="102"/>
      <c r="Y835" s="102"/>
      <c r="Z835" s="102"/>
    </row>
    <row r="836" hidden="1">
      <c r="A836" s="102"/>
      <c r="B836" s="102"/>
      <c r="C836" s="102"/>
      <c r="D836" s="102"/>
      <c r="E836" s="102"/>
      <c r="F836" s="102"/>
      <c r="G836" s="102"/>
      <c r="H836" s="102"/>
      <c r="I836" s="102"/>
      <c r="J836" s="102"/>
      <c r="K836" s="106"/>
      <c r="L836" s="106"/>
      <c r="M836" s="102"/>
      <c r="N836" s="102"/>
      <c r="O836" s="102"/>
      <c r="P836" s="102"/>
      <c r="Q836" s="102"/>
      <c r="R836" s="102"/>
      <c r="S836" s="102"/>
      <c r="T836" s="102"/>
      <c r="U836" s="102"/>
      <c r="V836" s="102"/>
      <c r="W836" s="102"/>
      <c r="X836" s="102"/>
      <c r="Y836" s="102"/>
      <c r="Z836" s="102"/>
    </row>
    <row r="837" hidden="1">
      <c r="A837" s="102"/>
      <c r="B837" s="102"/>
      <c r="C837" s="102"/>
      <c r="D837" s="102"/>
      <c r="E837" s="102"/>
      <c r="F837" s="102"/>
      <c r="G837" s="102"/>
      <c r="H837" s="102"/>
      <c r="I837" s="102"/>
      <c r="J837" s="102"/>
      <c r="K837" s="106"/>
      <c r="L837" s="106"/>
      <c r="M837" s="102"/>
      <c r="N837" s="102"/>
      <c r="O837" s="102"/>
      <c r="P837" s="102"/>
      <c r="Q837" s="102"/>
      <c r="R837" s="102"/>
      <c r="S837" s="102"/>
      <c r="T837" s="102"/>
      <c r="U837" s="102"/>
      <c r="V837" s="102"/>
      <c r="W837" s="102"/>
      <c r="X837" s="102"/>
      <c r="Y837" s="102"/>
      <c r="Z837" s="102"/>
    </row>
    <row r="838" hidden="1">
      <c r="A838" s="102"/>
      <c r="B838" s="102"/>
      <c r="C838" s="102"/>
      <c r="D838" s="102"/>
      <c r="E838" s="102"/>
      <c r="F838" s="102"/>
      <c r="G838" s="102"/>
      <c r="H838" s="102"/>
      <c r="I838" s="102"/>
      <c r="J838" s="102"/>
      <c r="K838" s="106"/>
      <c r="L838" s="106"/>
      <c r="M838" s="102"/>
      <c r="N838" s="102"/>
      <c r="O838" s="102"/>
      <c r="P838" s="102"/>
      <c r="Q838" s="102"/>
      <c r="R838" s="102"/>
      <c r="S838" s="102"/>
      <c r="T838" s="102"/>
      <c r="U838" s="102"/>
      <c r="V838" s="102"/>
      <c r="W838" s="102"/>
      <c r="X838" s="102"/>
      <c r="Y838" s="102"/>
      <c r="Z838" s="102"/>
    </row>
    <row r="839" hidden="1">
      <c r="A839" s="102"/>
      <c r="B839" s="102"/>
      <c r="C839" s="102"/>
      <c r="D839" s="102"/>
      <c r="E839" s="102"/>
      <c r="F839" s="102"/>
      <c r="G839" s="102"/>
      <c r="H839" s="102"/>
      <c r="I839" s="102"/>
      <c r="J839" s="102"/>
      <c r="K839" s="106"/>
      <c r="L839" s="106"/>
      <c r="M839" s="102"/>
      <c r="N839" s="102"/>
      <c r="O839" s="102"/>
      <c r="P839" s="102"/>
      <c r="Q839" s="102"/>
      <c r="R839" s="102"/>
      <c r="S839" s="102"/>
      <c r="T839" s="102"/>
      <c r="U839" s="102"/>
      <c r="V839" s="102"/>
      <c r="W839" s="102"/>
      <c r="X839" s="102"/>
      <c r="Y839" s="102"/>
      <c r="Z839" s="102"/>
    </row>
    <row r="840" hidden="1">
      <c r="A840" s="102"/>
      <c r="B840" s="102"/>
      <c r="C840" s="102"/>
      <c r="D840" s="102"/>
      <c r="E840" s="102"/>
      <c r="F840" s="102"/>
      <c r="G840" s="102"/>
      <c r="H840" s="102"/>
      <c r="I840" s="102"/>
      <c r="J840" s="102"/>
      <c r="K840" s="106"/>
      <c r="L840" s="106"/>
      <c r="M840" s="102"/>
      <c r="N840" s="102"/>
      <c r="O840" s="102"/>
      <c r="P840" s="102"/>
      <c r="Q840" s="102"/>
      <c r="R840" s="102"/>
      <c r="S840" s="102"/>
      <c r="T840" s="102"/>
      <c r="U840" s="102"/>
      <c r="V840" s="102"/>
      <c r="W840" s="102"/>
      <c r="X840" s="102"/>
      <c r="Y840" s="102"/>
      <c r="Z840" s="102"/>
    </row>
    <row r="841" hidden="1">
      <c r="A841" s="102"/>
      <c r="B841" s="102"/>
      <c r="C841" s="102"/>
      <c r="D841" s="102"/>
      <c r="E841" s="102"/>
      <c r="F841" s="102"/>
      <c r="G841" s="102"/>
      <c r="H841" s="102"/>
      <c r="I841" s="102"/>
      <c r="J841" s="102"/>
      <c r="K841" s="106"/>
      <c r="L841" s="106"/>
      <c r="M841" s="102"/>
      <c r="N841" s="102"/>
      <c r="O841" s="102"/>
      <c r="P841" s="102"/>
      <c r="Q841" s="102"/>
      <c r="R841" s="102"/>
      <c r="S841" s="102"/>
      <c r="T841" s="102"/>
      <c r="U841" s="102"/>
      <c r="V841" s="102"/>
      <c r="W841" s="102"/>
      <c r="X841" s="102"/>
      <c r="Y841" s="102"/>
      <c r="Z841" s="102"/>
    </row>
    <row r="842" hidden="1">
      <c r="A842" s="102"/>
      <c r="B842" s="102"/>
      <c r="C842" s="102"/>
      <c r="D842" s="102"/>
      <c r="E842" s="102"/>
      <c r="F842" s="102"/>
      <c r="G842" s="102"/>
      <c r="H842" s="102"/>
      <c r="I842" s="102"/>
      <c r="J842" s="102"/>
      <c r="K842" s="106"/>
      <c r="L842" s="106"/>
      <c r="M842" s="102"/>
      <c r="N842" s="102"/>
      <c r="O842" s="102"/>
      <c r="P842" s="102"/>
      <c r="Q842" s="102"/>
      <c r="R842" s="102"/>
      <c r="S842" s="102"/>
      <c r="T842" s="102"/>
      <c r="U842" s="102"/>
      <c r="V842" s="102"/>
      <c r="W842" s="102"/>
      <c r="X842" s="102"/>
      <c r="Y842" s="102"/>
      <c r="Z842" s="102"/>
    </row>
    <row r="843" hidden="1">
      <c r="A843" s="102"/>
      <c r="B843" s="102"/>
      <c r="C843" s="102"/>
      <c r="D843" s="102"/>
      <c r="E843" s="102"/>
      <c r="F843" s="102"/>
      <c r="G843" s="102"/>
      <c r="H843" s="102"/>
      <c r="I843" s="102"/>
      <c r="J843" s="102"/>
      <c r="K843" s="106"/>
      <c r="L843" s="106"/>
      <c r="M843" s="102"/>
      <c r="N843" s="102"/>
      <c r="O843" s="102"/>
      <c r="P843" s="102"/>
      <c r="Q843" s="102"/>
      <c r="R843" s="102"/>
      <c r="S843" s="102"/>
      <c r="T843" s="102"/>
      <c r="U843" s="102"/>
      <c r="V843" s="102"/>
      <c r="W843" s="102"/>
      <c r="X843" s="102"/>
      <c r="Y843" s="102"/>
      <c r="Z843" s="102"/>
    </row>
    <row r="844" hidden="1">
      <c r="A844" s="102"/>
      <c r="B844" s="102"/>
      <c r="C844" s="102"/>
      <c r="D844" s="102"/>
      <c r="E844" s="102"/>
      <c r="F844" s="102"/>
      <c r="G844" s="102"/>
      <c r="H844" s="102"/>
      <c r="I844" s="102"/>
      <c r="J844" s="102"/>
      <c r="K844" s="106"/>
      <c r="L844" s="106"/>
      <c r="M844" s="102"/>
      <c r="N844" s="102"/>
      <c r="O844" s="102"/>
      <c r="P844" s="102"/>
      <c r="Q844" s="102"/>
      <c r="R844" s="102"/>
      <c r="S844" s="102"/>
      <c r="T844" s="102"/>
      <c r="U844" s="102"/>
      <c r="V844" s="102"/>
      <c r="W844" s="102"/>
      <c r="X844" s="102"/>
      <c r="Y844" s="102"/>
      <c r="Z844" s="102"/>
    </row>
    <row r="845" hidden="1">
      <c r="A845" s="102"/>
      <c r="B845" s="102"/>
      <c r="C845" s="102"/>
      <c r="D845" s="102"/>
      <c r="E845" s="102"/>
      <c r="F845" s="102"/>
      <c r="G845" s="102"/>
      <c r="H845" s="102"/>
      <c r="I845" s="102"/>
      <c r="J845" s="102"/>
      <c r="K845" s="106"/>
      <c r="L845" s="106"/>
      <c r="M845" s="102"/>
      <c r="N845" s="102"/>
      <c r="O845" s="102"/>
      <c r="P845" s="102"/>
      <c r="Q845" s="102"/>
      <c r="R845" s="102"/>
      <c r="S845" s="102"/>
      <c r="T845" s="102"/>
      <c r="U845" s="102"/>
      <c r="V845" s="102"/>
      <c r="W845" s="102"/>
      <c r="X845" s="102"/>
      <c r="Y845" s="102"/>
      <c r="Z845" s="102"/>
    </row>
    <row r="846" hidden="1">
      <c r="A846" s="102"/>
      <c r="B846" s="102"/>
      <c r="C846" s="102"/>
      <c r="D846" s="102"/>
      <c r="E846" s="102"/>
      <c r="F846" s="102"/>
      <c r="G846" s="102"/>
      <c r="H846" s="102"/>
      <c r="I846" s="102"/>
      <c r="J846" s="102"/>
      <c r="K846" s="106"/>
      <c r="L846" s="106"/>
      <c r="M846" s="102"/>
      <c r="N846" s="102"/>
      <c r="O846" s="102"/>
      <c r="P846" s="102"/>
      <c r="Q846" s="102"/>
      <c r="R846" s="102"/>
      <c r="S846" s="102"/>
      <c r="T846" s="102"/>
      <c r="U846" s="102"/>
      <c r="V846" s="102"/>
      <c r="W846" s="102"/>
      <c r="X846" s="102"/>
      <c r="Y846" s="102"/>
      <c r="Z846" s="102"/>
    </row>
    <row r="847" hidden="1">
      <c r="A847" s="102"/>
      <c r="B847" s="102"/>
      <c r="C847" s="102"/>
      <c r="D847" s="102"/>
      <c r="E847" s="102"/>
      <c r="F847" s="102"/>
      <c r="G847" s="102"/>
      <c r="H847" s="102"/>
      <c r="I847" s="102"/>
      <c r="J847" s="102"/>
      <c r="K847" s="106"/>
      <c r="L847" s="106"/>
      <c r="M847" s="102"/>
      <c r="N847" s="102"/>
      <c r="O847" s="102"/>
      <c r="P847" s="102"/>
      <c r="Q847" s="102"/>
      <c r="R847" s="102"/>
      <c r="S847" s="102"/>
      <c r="T847" s="102"/>
      <c r="U847" s="102"/>
      <c r="V847" s="102"/>
      <c r="W847" s="102"/>
      <c r="X847" s="102"/>
      <c r="Y847" s="102"/>
      <c r="Z847" s="102"/>
    </row>
    <row r="848" hidden="1">
      <c r="A848" s="102"/>
      <c r="B848" s="102"/>
      <c r="C848" s="102"/>
      <c r="D848" s="102"/>
      <c r="E848" s="102"/>
      <c r="F848" s="102"/>
      <c r="G848" s="102"/>
      <c r="H848" s="102"/>
      <c r="I848" s="102"/>
      <c r="J848" s="102"/>
      <c r="K848" s="106"/>
      <c r="L848" s="106"/>
      <c r="M848" s="102"/>
      <c r="N848" s="102"/>
      <c r="O848" s="102"/>
      <c r="P848" s="102"/>
      <c r="Q848" s="102"/>
      <c r="R848" s="102"/>
      <c r="S848" s="102"/>
      <c r="T848" s="102"/>
      <c r="U848" s="102"/>
      <c r="V848" s="102"/>
      <c r="W848" s="102"/>
      <c r="X848" s="102"/>
      <c r="Y848" s="102"/>
      <c r="Z848" s="102"/>
    </row>
    <row r="849" hidden="1">
      <c r="A849" s="102"/>
      <c r="B849" s="102"/>
      <c r="C849" s="102"/>
      <c r="D849" s="102"/>
      <c r="E849" s="102"/>
      <c r="F849" s="102"/>
      <c r="G849" s="102"/>
      <c r="H849" s="102"/>
      <c r="I849" s="102"/>
      <c r="J849" s="102"/>
      <c r="K849" s="106"/>
      <c r="L849" s="106"/>
      <c r="M849" s="102"/>
      <c r="N849" s="102"/>
      <c r="O849" s="102"/>
      <c r="P849" s="102"/>
      <c r="Q849" s="102"/>
      <c r="R849" s="102"/>
      <c r="S849" s="102"/>
      <c r="T849" s="102"/>
      <c r="U849" s="102"/>
      <c r="V849" s="102"/>
      <c r="W849" s="102"/>
      <c r="X849" s="102"/>
      <c r="Y849" s="102"/>
      <c r="Z849" s="102"/>
    </row>
    <row r="850" hidden="1">
      <c r="A850" s="102"/>
      <c r="B850" s="102"/>
      <c r="C850" s="102"/>
      <c r="D850" s="102"/>
      <c r="E850" s="102"/>
      <c r="F850" s="102"/>
      <c r="G850" s="102"/>
      <c r="H850" s="102"/>
      <c r="I850" s="102"/>
      <c r="J850" s="102"/>
      <c r="K850" s="106"/>
      <c r="L850" s="106"/>
      <c r="M850" s="102"/>
      <c r="N850" s="102"/>
      <c r="O850" s="102"/>
      <c r="P850" s="102"/>
      <c r="Q850" s="102"/>
      <c r="R850" s="102"/>
      <c r="S850" s="102"/>
      <c r="T850" s="102"/>
      <c r="U850" s="102"/>
      <c r="V850" s="102"/>
      <c r="W850" s="102"/>
      <c r="X850" s="102"/>
      <c r="Y850" s="102"/>
      <c r="Z850" s="102"/>
    </row>
    <row r="851" hidden="1">
      <c r="A851" s="102"/>
      <c r="B851" s="102"/>
      <c r="C851" s="102"/>
      <c r="D851" s="102"/>
      <c r="E851" s="102"/>
      <c r="F851" s="102"/>
      <c r="G851" s="102"/>
      <c r="H851" s="102"/>
      <c r="I851" s="102"/>
      <c r="J851" s="102"/>
      <c r="K851" s="106"/>
      <c r="L851" s="106"/>
      <c r="M851" s="102"/>
      <c r="N851" s="102"/>
      <c r="O851" s="102"/>
      <c r="P851" s="102"/>
      <c r="Q851" s="102"/>
      <c r="R851" s="102"/>
      <c r="S851" s="102"/>
      <c r="T851" s="102"/>
      <c r="U851" s="102"/>
      <c r="V851" s="102"/>
      <c r="W851" s="102"/>
      <c r="X851" s="102"/>
      <c r="Y851" s="102"/>
      <c r="Z851" s="102"/>
    </row>
    <row r="852" hidden="1">
      <c r="A852" s="102"/>
      <c r="B852" s="102"/>
      <c r="C852" s="102"/>
      <c r="D852" s="102"/>
      <c r="E852" s="102"/>
      <c r="F852" s="102"/>
      <c r="G852" s="102"/>
      <c r="H852" s="102"/>
      <c r="I852" s="102"/>
      <c r="J852" s="102"/>
      <c r="K852" s="106"/>
      <c r="L852" s="106"/>
      <c r="M852" s="102"/>
      <c r="N852" s="102"/>
      <c r="O852" s="102"/>
      <c r="P852" s="102"/>
      <c r="Q852" s="102"/>
      <c r="R852" s="102"/>
      <c r="S852" s="102"/>
      <c r="T852" s="102"/>
      <c r="U852" s="102"/>
      <c r="V852" s="102"/>
      <c r="W852" s="102"/>
      <c r="X852" s="102"/>
      <c r="Y852" s="102"/>
      <c r="Z852" s="102"/>
    </row>
    <row r="853" hidden="1">
      <c r="A853" s="102"/>
      <c r="B853" s="102"/>
      <c r="C853" s="102"/>
      <c r="D853" s="102"/>
      <c r="E853" s="102"/>
      <c r="F853" s="102"/>
      <c r="G853" s="102"/>
      <c r="H853" s="102"/>
      <c r="I853" s="102"/>
      <c r="J853" s="102"/>
      <c r="K853" s="106"/>
      <c r="L853" s="106"/>
      <c r="M853" s="102"/>
      <c r="N853" s="102"/>
      <c r="O853" s="102"/>
      <c r="P853" s="102"/>
      <c r="Q853" s="102"/>
      <c r="R853" s="102"/>
      <c r="S853" s="102"/>
      <c r="T853" s="102"/>
      <c r="U853" s="102"/>
      <c r="V853" s="102"/>
      <c r="W853" s="102"/>
      <c r="X853" s="102"/>
      <c r="Y853" s="102"/>
      <c r="Z853" s="102"/>
    </row>
    <row r="854" hidden="1">
      <c r="A854" s="102"/>
      <c r="B854" s="102"/>
      <c r="C854" s="102"/>
      <c r="D854" s="102"/>
      <c r="E854" s="102"/>
      <c r="F854" s="102"/>
      <c r="G854" s="102"/>
      <c r="H854" s="102"/>
      <c r="I854" s="102"/>
      <c r="J854" s="102"/>
      <c r="K854" s="106"/>
      <c r="L854" s="106"/>
      <c r="M854" s="102"/>
      <c r="N854" s="102"/>
      <c r="O854" s="102"/>
      <c r="P854" s="102"/>
      <c r="Q854" s="102"/>
      <c r="R854" s="102"/>
      <c r="S854" s="102"/>
      <c r="T854" s="102"/>
      <c r="U854" s="102"/>
      <c r="V854" s="102"/>
      <c r="W854" s="102"/>
      <c r="X854" s="102"/>
      <c r="Y854" s="102"/>
      <c r="Z854" s="102"/>
    </row>
    <row r="855" hidden="1">
      <c r="A855" s="102"/>
      <c r="B855" s="102"/>
      <c r="C855" s="102"/>
      <c r="D855" s="102"/>
      <c r="E855" s="102"/>
      <c r="F855" s="102"/>
      <c r="G855" s="102"/>
      <c r="H855" s="102"/>
      <c r="I855" s="102"/>
      <c r="J855" s="102"/>
      <c r="K855" s="106"/>
      <c r="L855" s="106"/>
      <c r="M855" s="102"/>
      <c r="N855" s="102"/>
      <c r="O855" s="102"/>
      <c r="P855" s="102"/>
      <c r="Q855" s="102"/>
      <c r="R855" s="102"/>
      <c r="S855" s="102"/>
      <c r="T855" s="102"/>
      <c r="U855" s="102"/>
      <c r="V855" s="102"/>
      <c r="W855" s="102"/>
      <c r="X855" s="102"/>
      <c r="Y855" s="102"/>
      <c r="Z855" s="102"/>
    </row>
    <row r="856" hidden="1">
      <c r="A856" s="102"/>
      <c r="B856" s="102"/>
      <c r="C856" s="102"/>
      <c r="D856" s="102"/>
      <c r="E856" s="102"/>
      <c r="F856" s="102"/>
      <c r="G856" s="102"/>
      <c r="H856" s="102"/>
      <c r="I856" s="102"/>
      <c r="J856" s="102"/>
      <c r="K856" s="106"/>
      <c r="L856" s="106"/>
      <c r="M856" s="102"/>
      <c r="N856" s="102"/>
      <c r="O856" s="102"/>
      <c r="P856" s="102"/>
      <c r="Q856" s="102"/>
      <c r="R856" s="102"/>
      <c r="S856" s="102"/>
      <c r="T856" s="102"/>
      <c r="U856" s="102"/>
      <c r="V856" s="102"/>
      <c r="W856" s="102"/>
      <c r="X856" s="102"/>
      <c r="Y856" s="102"/>
      <c r="Z856" s="102"/>
    </row>
    <row r="857" hidden="1">
      <c r="A857" s="102"/>
      <c r="B857" s="102"/>
      <c r="C857" s="102"/>
      <c r="D857" s="102"/>
      <c r="E857" s="102"/>
      <c r="F857" s="102"/>
      <c r="G857" s="102"/>
      <c r="H857" s="102"/>
      <c r="I857" s="102"/>
      <c r="J857" s="102"/>
      <c r="K857" s="106"/>
      <c r="L857" s="106"/>
      <c r="M857" s="102"/>
      <c r="N857" s="102"/>
      <c r="O857" s="102"/>
      <c r="P857" s="102"/>
      <c r="Q857" s="102"/>
      <c r="R857" s="102"/>
      <c r="S857" s="102"/>
      <c r="T857" s="102"/>
      <c r="U857" s="102"/>
      <c r="V857" s="102"/>
      <c r="W857" s="102"/>
      <c r="X857" s="102"/>
      <c r="Y857" s="102"/>
      <c r="Z857" s="102"/>
    </row>
    <row r="858" hidden="1">
      <c r="A858" s="102"/>
      <c r="B858" s="102"/>
      <c r="C858" s="102"/>
      <c r="D858" s="102"/>
      <c r="E858" s="102"/>
      <c r="F858" s="102"/>
      <c r="G858" s="102"/>
      <c r="H858" s="102"/>
      <c r="I858" s="102"/>
      <c r="J858" s="102"/>
      <c r="K858" s="106"/>
      <c r="L858" s="106"/>
      <c r="M858" s="102"/>
      <c r="N858" s="102"/>
      <c r="O858" s="102"/>
      <c r="P858" s="102"/>
      <c r="Q858" s="102"/>
      <c r="R858" s="102"/>
      <c r="S858" s="102"/>
      <c r="T858" s="102"/>
      <c r="U858" s="102"/>
      <c r="V858" s="102"/>
      <c r="W858" s="102"/>
      <c r="X858" s="102"/>
      <c r="Y858" s="102"/>
      <c r="Z858" s="102"/>
    </row>
    <row r="859" hidden="1">
      <c r="A859" s="102"/>
      <c r="B859" s="102"/>
      <c r="C859" s="102"/>
      <c r="D859" s="102"/>
      <c r="E859" s="102"/>
      <c r="F859" s="102"/>
      <c r="G859" s="102"/>
      <c r="H859" s="102"/>
      <c r="I859" s="102"/>
      <c r="J859" s="102"/>
      <c r="K859" s="106"/>
      <c r="L859" s="106"/>
      <c r="M859" s="102"/>
      <c r="N859" s="102"/>
      <c r="O859" s="102"/>
      <c r="P859" s="102"/>
      <c r="Q859" s="102"/>
      <c r="R859" s="102"/>
      <c r="S859" s="102"/>
      <c r="T859" s="102"/>
      <c r="U859" s="102"/>
      <c r="V859" s="102"/>
      <c r="W859" s="102"/>
      <c r="X859" s="102"/>
      <c r="Y859" s="102"/>
      <c r="Z859" s="102"/>
    </row>
    <row r="860" hidden="1">
      <c r="A860" s="102"/>
      <c r="B860" s="102"/>
      <c r="C860" s="102"/>
      <c r="D860" s="102"/>
      <c r="E860" s="102"/>
      <c r="F860" s="102"/>
      <c r="G860" s="102"/>
      <c r="H860" s="102"/>
      <c r="I860" s="102"/>
      <c r="J860" s="102"/>
      <c r="K860" s="106"/>
      <c r="L860" s="106"/>
      <c r="M860" s="102"/>
      <c r="N860" s="102"/>
      <c r="O860" s="102"/>
      <c r="P860" s="102"/>
      <c r="Q860" s="102"/>
      <c r="R860" s="102"/>
      <c r="S860" s="102"/>
      <c r="T860" s="102"/>
      <c r="U860" s="102"/>
      <c r="V860" s="102"/>
      <c r="W860" s="102"/>
      <c r="X860" s="102"/>
      <c r="Y860" s="102"/>
      <c r="Z860" s="102"/>
    </row>
    <row r="861" hidden="1">
      <c r="A861" s="102"/>
      <c r="B861" s="102"/>
      <c r="C861" s="102"/>
      <c r="D861" s="102"/>
      <c r="E861" s="102"/>
      <c r="F861" s="102"/>
      <c r="G861" s="102"/>
      <c r="H861" s="102"/>
      <c r="I861" s="102"/>
      <c r="J861" s="102"/>
      <c r="K861" s="106"/>
      <c r="L861" s="106"/>
      <c r="M861" s="102"/>
      <c r="N861" s="102"/>
      <c r="O861" s="102"/>
      <c r="P861" s="102"/>
      <c r="Q861" s="102"/>
      <c r="R861" s="102"/>
      <c r="S861" s="102"/>
      <c r="T861" s="102"/>
      <c r="U861" s="102"/>
      <c r="V861" s="102"/>
      <c r="W861" s="102"/>
      <c r="X861" s="102"/>
      <c r="Y861" s="102"/>
      <c r="Z861" s="102"/>
    </row>
    <row r="862" hidden="1">
      <c r="A862" s="102"/>
      <c r="B862" s="102"/>
      <c r="C862" s="102"/>
      <c r="D862" s="102"/>
      <c r="E862" s="102"/>
      <c r="F862" s="102"/>
      <c r="G862" s="102"/>
      <c r="H862" s="102"/>
      <c r="I862" s="102"/>
      <c r="J862" s="102"/>
      <c r="K862" s="106"/>
      <c r="L862" s="106"/>
      <c r="M862" s="102"/>
      <c r="N862" s="102"/>
      <c r="O862" s="102"/>
      <c r="P862" s="102"/>
      <c r="Q862" s="102"/>
      <c r="R862" s="102"/>
      <c r="S862" s="102"/>
      <c r="T862" s="102"/>
      <c r="U862" s="102"/>
      <c r="V862" s="102"/>
      <c r="W862" s="102"/>
      <c r="X862" s="102"/>
      <c r="Y862" s="102"/>
      <c r="Z862" s="102"/>
    </row>
    <row r="863" hidden="1">
      <c r="A863" s="102"/>
      <c r="B863" s="102"/>
      <c r="C863" s="102"/>
      <c r="D863" s="102"/>
      <c r="E863" s="102"/>
      <c r="F863" s="102"/>
      <c r="G863" s="102"/>
      <c r="H863" s="102"/>
      <c r="I863" s="102"/>
      <c r="J863" s="102"/>
      <c r="K863" s="106"/>
      <c r="L863" s="106"/>
      <c r="M863" s="102"/>
      <c r="N863" s="102"/>
      <c r="O863" s="102"/>
      <c r="P863" s="102"/>
      <c r="Q863" s="102"/>
      <c r="R863" s="102"/>
      <c r="S863" s="102"/>
      <c r="T863" s="102"/>
      <c r="U863" s="102"/>
      <c r="V863" s="102"/>
      <c r="W863" s="102"/>
      <c r="X863" s="102"/>
      <c r="Y863" s="102"/>
      <c r="Z863" s="102"/>
    </row>
    <row r="864" hidden="1">
      <c r="A864" s="102"/>
      <c r="B864" s="102"/>
      <c r="C864" s="102"/>
      <c r="D864" s="102"/>
      <c r="E864" s="102"/>
      <c r="F864" s="102"/>
      <c r="G864" s="102"/>
      <c r="H864" s="102"/>
      <c r="I864" s="102"/>
      <c r="J864" s="102"/>
      <c r="K864" s="106"/>
      <c r="L864" s="106"/>
      <c r="M864" s="102"/>
      <c r="N864" s="102"/>
      <c r="O864" s="102"/>
      <c r="P864" s="102"/>
      <c r="Q864" s="102"/>
      <c r="R864" s="102"/>
      <c r="S864" s="102"/>
      <c r="T864" s="102"/>
      <c r="U864" s="102"/>
      <c r="V864" s="102"/>
      <c r="W864" s="102"/>
      <c r="X864" s="102"/>
      <c r="Y864" s="102"/>
      <c r="Z864" s="102"/>
    </row>
    <row r="865" hidden="1">
      <c r="A865" s="102"/>
      <c r="B865" s="102"/>
      <c r="C865" s="102"/>
      <c r="D865" s="102"/>
      <c r="E865" s="102"/>
      <c r="F865" s="102"/>
      <c r="G865" s="102"/>
      <c r="H865" s="102"/>
      <c r="I865" s="102"/>
      <c r="J865" s="102"/>
      <c r="K865" s="106"/>
      <c r="L865" s="106"/>
      <c r="M865" s="102"/>
      <c r="N865" s="102"/>
      <c r="O865" s="102"/>
      <c r="P865" s="102"/>
      <c r="Q865" s="102"/>
      <c r="R865" s="102"/>
      <c r="S865" s="102"/>
      <c r="T865" s="102"/>
      <c r="U865" s="102"/>
      <c r="V865" s="102"/>
      <c r="W865" s="102"/>
      <c r="X865" s="102"/>
      <c r="Y865" s="102"/>
      <c r="Z865" s="102"/>
    </row>
    <row r="866" hidden="1">
      <c r="A866" s="102"/>
      <c r="B866" s="102"/>
      <c r="C866" s="102"/>
      <c r="D866" s="102"/>
      <c r="E866" s="102"/>
      <c r="F866" s="102"/>
      <c r="G866" s="102"/>
      <c r="H866" s="102"/>
      <c r="I866" s="102"/>
      <c r="J866" s="102"/>
      <c r="K866" s="106"/>
      <c r="L866" s="106"/>
      <c r="M866" s="102"/>
      <c r="N866" s="102"/>
      <c r="O866" s="102"/>
      <c r="P866" s="102"/>
      <c r="Q866" s="102"/>
      <c r="R866" s="102"/>
      <c r="S866" s="102"/>
      <c r="T866" s="102"/>
      <c r="U866" s="102"/>
      <c r="V866" s="102"/>
      <c r="W866" s="102"/>
      <c r="X866" s="102"/>
      <c r="Y866" s="102"/>
      <c r="Z866" s="102"/>
    </row>
    <row r="867" hidden="1">
      <c r="A867" s="102"/>
      <c r="B867" s="102"/>
      <c r="C867" s="102"/>
      <c r="D867" s="102"/>
      <c r="E867" s="102"/>
      <c r="F867" s="102"/>
      <c r="G867" s="102"/>
      <c r="H867" s="102"/>
      <c r="I867" s="102"/>
      <c r="J867" s="102"/>
      <c r="K867" s="106"/>
      <c r="L867" s="106"/>
      <c r="M867" s="102"/>
      <c r="N867" s="102"/>
      <c r="O867" s="102"/>
      <c r="P867" s="102"/>
      <c r="Q867" s="102"/>
      <c r="R867" s="102"/>
      <c r="S867" s="102"/>
      <c r="T867" s="102"/>
      <c r="U867" s="102"/>
      <c r="V867" s="102"/>
      <c r="W867" s="102"/>
      <c r="X867" s="102"/>
      <c r="Y867" s="102"/>
      <c r="Z867" s="102"/>
    </row>
    <row r="868" hidden="1">
      <c r="A868" s="102"/>
      <c r="B868" s="102"/>
      <c r="C868" s="102"/>
      <c r="D868" s="102"/>
      <c r="E868" s="102"/>
      <c r="F868" s="102"/>
      <c r="G868" s="102"/>
      <c r="H868" s="102"/>
      <c r="I868" s="102"/>
      <c r="J868" s="102"/>
      <c r="K868" s="106"/>
      <c r="L868" s="106"/>
      <c r="M868" s="102"/>
      <c r="N868" s="102"/>
      <c r="O868" s="102"/>
      <c r="P868" s="102"/>
      <c r="Q868" s="102"/>
      <c r="R868" s="102"/>
      <c r="S868" s="102"/>
      <c r="T868" s="102"/>
      <c r="U868" s="102"/>
      <c r="V868" s="102"/>
      <c r="W868" s="102"/>
      <c r="X868" s="102"/>
      <c r="Y868" s="102"/>
      <c r="Z868" s="102"/>
    </row>
    <row r="869" hidden="1">
      <c r="A869" s="102"/>
      <c r="B869" s="102"/>
      <c r="C869" s="102"/>
      <c r="D869" s="102"/>
      <c r="E869" s="102"/>
      <c r="F869" s="102"/>
      <c r="G869" s="102"/>
      <c r="H869" s="102"/>
      <c r="I869" s="102"/>
      <c r="J869" s="102"/>
      <c r="K869" s="106"/>
      <c r="L869" s="106"/>
      <c r="M869" s="102"/>
      <c r="N869" s="102"/>
      <c r="O869" s="102"/>
      <c r="P869" s="102"/>
      <c r="Q869" s="102"/>
      <c r="R869" s="102"/>
      <c r="S869" s="102"/>
      <c r="T869" s="102"/>
      <c r="U869" s="102"/>
      <c r="V869" s="102"/>
      <c r="W869" s="102"/>
      <c r="X869" s="102"/>
      <c r="Y869" s="102"/>
      <c r="Z869" s="102"/>
    </row>
    <row r="870" hidden="1">
      <c r="A870" s="102"/>
      <c r="B870" s="102"/>
      <c r="C870" s="102"/>
      <c r="D870" s="102"/>
      <c r="E870" s="102"/>
      <c r="F870" s="102"/>
      <c r="G870" s="102"/>
      <c r="H870" s="102"/>
      <c r="I870" s="102"/>
      <c r="J870" s="102"/>
      <c r="K870" s="106"/>
      <c r="L870" s="106"/>
      <c r="M870" s="102"/>
      <c r="N870" s="102"/>
      <c r="O870" s="102"/>
      <c r="P870" s="102"/>
      <c r="Q870" s="102"/>
      <c r="R870" s="102"/>
      <c r="S870" s="102"/>
      <c r="T870" s="102"/>
      <c r="U870" s="102"/>
      <c r="V870" s="102"/>
      <c r="W870" s="102"/>
      <c r="X870" s="102"/>
      <c r="Y870" s="102"/>
      <c r="Z870" s="102"/>
    </row>
    <row r="871" hidden="1">
      <c r="A871" s="102"/>
      <c r="B871" s="102"/>
      <c r="C871" s="102"/>
      <c r="D871" s="102"/>
      <c r="E871" s="102"/>
      <c r="F871" s="102"/>
      <c r="G871" s="102"/>
      <c r="H871" s="102"/>
      <c r="I871" s="102"/>
      <c r="J871" s="102"/>
      <c r="K871" s="106"/>
      <c r="L871" s="106"/>
      <c r="M871" s="102"/>
      <c r="N871" s="102"/>
      <c r="O871" s="102"/>
      <c r="P871" s="102"/>
      <c r="Q871" s="102"/>
      <c r="R871" s="102"/>
      <c r="S871" s="102"/>
      <c r="T871" s="102"/>
      <c r="U871" s="102"/>
      <c r="V871" s="102"/>
      <c r="W871" s="102"/>
      <c r="X871" s="102"/>
      <c r="Y871" s="102"/>
      <c r="Z871" s="102"/>
    </row>
    <row r="872" hidden="1">
      <c r="A872" s="102"/>
      <c r="B872" s="102"/>
      <c r="C872" s="102"/>
      <c r="D872" s="102"/>
      <c r="E872" s="102"/>
      <c r="F872" s="102"/>
      <c r="G872" s="102"/>
      <c r="H872" s="102"/>
      <c r="I872" s="102"/>
      <c r="J872" s="102"/>
      <c r="K872" s="106"/>
      <c r="L872" s="106"/>
      <c r="M872" s="102"/>
      <c r="N872" s="102"/>
      <c r="O872" s="102"/>
      <c r="P872" s="102"/>
      <c r="Q872" s="102"/>
      <c r="R872" s="102"/>
      <c r="S872" s="102"/>
      <c r="T872" s="102"/>
      <c r="U872" s="102"/>
      <c r="V872" s="102"/>
      <c r="W872" s="102"/>
      <c r="X872" s="102"/>
      <c r="Y872" s="102"/>
      <c r="Z872" s="102"/>
    </row>
    <row r="873" hidden="1">
      <c r="A873" s="102"/>
      <c r="B873" s="102"/>
      <c r="C873" s="102"/>
      <c r="D873" s="102"/>
      <c r="E873" s="102"/>
      <c r="F873" s="102"/>
      <c r="G873" s="102"/>
      <c r="H873" s="102"/>
      <c r="I873" s="102"/>
      <c r="J873" s="102"/>
      <c r="K873" s="106"/>
      <c r="L873" s="106"/>
      <c r="M873" s="102"/>
      <c r="N873" s="102"/>
      <c r="O873" s="102"/>
      <c r="P873" s="102"/>
      <c r="Q873" s="102"/>
      <c r="R873" s="102"/>
      <c r="S873" s="102"/>
      <c r="T873" s="102"/>
      <c r="U873" s="102"/>
      <c r="V873" s="102"/>
      <c r="W873" s="102"/>
      <c r="X873" s="102"/>
      <c r="Y873" s="102"/>
      <c r="Z873" s="102"/>
    </row>
    <row r="874" hidden="1">
      <c r="A874" s="102"/>
      <c r="B874" s="102"/>
      <c r="C874" s="102"/>
      <c r="D874" s="102"/>
      <c r="E874" s="102"/>
      <c r="F874" s="102"/>
      <c r="G874" s="102"/>
      <c r="H874" s="102"/>
      <c r="I874" s="102"/>
      <c r="J874" s="102"/>
      <c r="K874" s="106"/>
      <c r="L874" s="106"/>
      <c r="M874" s="102"/>
      <c r="N874" s="102"/>
      <c r="O874" s="102"/>
      <c r="P874" s="102"/>
      <c r="Q874" s="102"/>
      <c r="R874" s="102"/>
      <c r="S874" s="102"/>
      <c r="T874" s="102"/>
      <c r="U874" s="102"/>
      <c r="V874" s="102"/>
      <c r="W874" s="102"/>
      <c r="X874" s="102"/>
      <c r="Y874" s="102"/>
      <c r="Z874" s="102"/>
    </row>
    <row r="875" hidden="1">
      <c r="A875" s="102"/>
      <c r="B875" s="102"/>
      <c r="C875" s="102"/>
      <c r="D875" s="102"/>
      <c r="E875" s="102"/>
      <c r="F875" s="102"/>
      <c r="G875" s="102"/>
      <c r="H875" s="102"/>
      <c r="I875" s="102"/>
      <c r="J875" s="102"/>
      <c r="K875" s="106"/>
      <c r="L875" s="106"/>
      <c r="M875" s="102"/>
      <c r="N875" s="102"/>
      <c r="O875" s="102"/>
      <c r="P875" s="102"/>
      <c r="Q875" s="102"/>
      <c r="R875" s="102"/>
      <c r="S875" s="102"/>
      <c r="T875" s="102"/>
      <c r="U875" s="102"/>
      <c r="V875" s="102"/>
      <c r="W875" s="102"/>
      <c r="X875" s="102"/>
      <c r="Y875" s="102"/>
      <c r="Z875" s="102"/>
    </row>
    <row r="876" hidden="1">
      <c r="A876" s="102"/>
      <c r="B876" s="102"/>
      <c r="C876" s="102"/>
      <c r="D876" s="102"/>
      <c r="E876" s="102"/>
      <c r="F876" s="102"/>
      <c r="G876" s="102"/>
      <c r="H876" s="102"/>
      <c r="I876" s="102"/>
      <c r="J876" s="102"/>
      <c r="K876" s="106"/>
      <c r="L876" s="106"/>
      <c r="M876" s="102"/>
      <c r="N876" s="102"/>
      <c r="O876" s="102"/>
      <c r="P876" s="102"/>
      <c r="Q876" s="102"/>
      <c r="R876" s="102"/>
      <c r="S876" s="102"/>
      <c r="T876" s="102"/>
      <c r="U876" s="102"/>
      <c r="V876" s="102"/>
      <c r="W876" s="102"/>
      <c r="X876" s="102"/>
      <c r="Y876" s="102"/>
      <c r="Z876" s="102"/>
    </row>
    <row r="877" hidden="1">
      <c r="A877" s="102"/>
      <c r="B877" s="102"/>
      <c r="C877" s="102"/>
      <c r="D877" s="102"/>
      <c r="E877" s="102"/>
      <c r="F877" s="102"/>
      <c r="G877" s="102"/>
      <c r="H877" s="102"/>
      <c r="I877" s="102"/>
      <c r="J877" s="102"/>
      <c r="K877" s="106"/>
      <c r="L877" s="106"/>
      <c r="M877" s="102"/>
      <c r="N877" s="102"/>
      <c r="O877" s="102"/>
      <c r="P877" s="102"/>
      <c r="Q877" s="102"/>
      <c r="R877" s="102"/>
      <c r="S877" s="102"/>
      <c r="T877" s="102"/>
      <c r="U877" s="102"/>
      <c r="V877" s="102"/>
      <c r="W877" s="102"/>
      <c r="X877" s="102"/>
      <c r="Y877" s="102"/>
      <c r="Z877" s="102"/>
    </row>
    <row r="878" hidden="1">
      <c r="A878" s="102"/>
      <c r="B878" s="102"/>
      <c r="C878" s="102"/>
      <c r="D878" s="102"/>
      <c r="E878" s="102"/>
      <c r="F878" s="102"/>
      <c r="G878" s="102"/>
      <c r="H878" s="102"/>
      <c r="I878" s="102"/>
      <c r="J878" s="102"/>
      <c r="K878" s="106"/>
      <c r="L878" s="106"/>
      <c r="M878" s="102"/>
      <c r="N878" s="102"/>
      <c r="O878" s="102"/>
      <c r="P878" s="102"/>
      <c r="Q878" s="102"/>
      <c r="R878" s="102"/>
      <c r="S878" s="102"/>
      <c r="T878" s="102"/>
      <c r="U878" s="102"/>
      <c r="V878" s="102"/>
      <c r="W878" s="102"/>
      <c r="X878" s="102"/>
      <c r="Y878" s="102"/>
      <c r="Z878" s="102"/>
    </row>
    <row r="879" hidden="1">
      <c r="A879" s="102"/>
      <c r="B879" s="102"/>
      <c r="C879" s="102"/>
      <c r="D879" s="102"/>
      <c r="E879" s="102"/>
      <c r="F879" s="102"/>
      <c r="G879" s="102"/>
      <c r="H879" s="102"/>
      <c r="I879" s="102"/>
      <c r="J879" s="102"/>
      <c r="K879" s="106"/>
      <c r="L879" s="106"/>
      <c r="M879" s="102"/>
      <c r="N879" s="102"/>
      <c r="O879" s="102"/>
      <c r="P879" s="102"/>
      <c r="Q879" s="102"/>
      <c r="R879" s="102"/>
      <c r="S879" s="102"/>
      <c r="T879" s="102"/>
      <c r="U879" s="102"/>
      <c r="V879" s="102"/>
      <c r="W879" s="102"/>
      <c r="X879" s="102"/>
      <c r="Y879" s="102"/>
      <c r="Z879" s="102"/>
    </row>
    <row r="880" hidden="1">
      <c r="A880" s="102"/>
      <c r="B880" s="102"/>
      <c r="C880" s="102"/>
      <c r="D880" s="102"/>
      <c r="E880" s="102"/>
      <c r="F880" s="102"/>
      <c r="G880" s="102"/>
      <c r="H880" s="102"/>
      <c r="I880" s="102"/>
      <c r="J880" s="102"/>
      <c r="K880" s="106"/>
      <c r="L880" s="106"/>
      <c r="M880" s="102"/>
      <c r="N880" s="102"/>
      <c r="O880" s="102"/>
      <c r="P880" s="102"/>
      <c r="Q880" s="102"/>
      <c r="R880" s="102"/>
      <c r="S880" s="102"/>
      <c r="T880" s="102"/>
      <c r="U880" s="102"/>
      <c r="V880" s="102"/>
      <c r="W880" s="102"/>
      <c r="X880" s="102"/>
      <c r="Y880" s="102"/>
      <c r="Z880" s="102"/>
    </row>
    <row r="881" hidden="1">
      <c r="A881" s="102"/>
      <c r="B881" s="102"/>
      <c r="C881" s="102"/>
      <c r="D881" s="102"/>
      <c r="E881" s="102"/>
      <c r="F881" s="102"/>
      <c r="G881" s="102"/>
      <c r="H881" s="102"/>
      <c r="I881" s="102"/>
      <c r="J881" s="102"/>
      <c r="K881" s="106"/>
      <c r="L881" s="106"/>
      <c r="M881" s="102"/>
      <c r="N881" s="102"/>
      <c r="O881" s="102"/>
      <c r="P881" s="102"/>
      <c r="Q881" s="102"/>
      <c r="R881" s="102"/>
      <c r="S881" s="102"/>
      <c r="T881" s="102"/>
      <c r="U881" s="102"/>
      <c r="V881" s="102"/>
      <c r="W881" s="102"/>
      <c r="X881" s="102"/>
      <c r="Y881" s="102"/>
      <c r="Z881" s="102"/>
    </row>
    <row r="882" hidden="1">
      <c r="A882" s="102"/>
      <c r="B882" s="102"/>
      <c r="C882" s="102"/>
      <c r="D882" s="102"/>
      <c r="E882" s="102"/>
      <c r="F882" s="102"/>
      <c r="G882" s="102"/>
      <c r="H882" s="102"/>
      <c r="I882" s="102"/>
      <c r="J882" s="102"/>
      <c r="K882" s="106"/>
      <c r="L882" s="106"/>
      <c r="M882" s="102"/>
      <c r="N882" s="102"/>
      <c r="O882" s="102"/>
      <c r="P882" s="102"/>
      <c r="Q882" s="102"/>
      <c r="R882" s="102"/>
      <c r="S882" s="102"/>
      <c r="T882" s="102"/>
      <c r="U882" s="102"/>
      <c r="V882" s="102"/>
      <c r="W882" s="102"/>
      <c r="X882" s="102"/>
      <c r="Y882" s="102"/>
      <c r="Z882" s="102"/>
    </row>
    <row r="883" hidden="1">
      <c r="A883" s="102"/>
      <c r="B883" s="102"/>
      <c r="C883" s="102"/>
      <c r="D883" s="102"/>
      <c r="E883" s="102"/>
      <c r="F883" s="102"/>
      <c r="G883" s="102"/>
      <c r="H883" s="102"/>
      <c r="I883" s="102"/>
      <c r="J883" s="102"/>
      <c r="K883" s="106"/>
      <c r="L883" s="106"/>
      <c r="M883" s="102"/>
      <c r="N883" s="102"/>
      <c r="O883" s="102"/>
      <c r="P883" s="102"/>
      <c r="Q883" s="102"/>
      <c r="R883" s="102"/>
      <c r="S883" s="102"/>
      <c r="T883" s="102"/>
      <c r="U883" s="102"/>
      <c r="V883" s="102"/>
      <c r="W883" s="102"/>
      <c r="X883" s="102"/>
      <c r="Y883" s="102"/>
      <c r="Z883" s="102"/>
    </row>
  </sheetData>
  <autoFilter ref="$A$2:$Z$601"/>
  <mergeCells count="1">
    <mergeCell ref="A1:Z1"/>
  </mergeCells>
  <dataValidations>
    <dataValidation type="list" allowBlank="1" showErrorMessage="1" sqref="H6 H8 H12:H13 H19 H25 H32 H34:H35 H38 H40:H44 H46:H47 H49:H50 H53 H55 H57 H59:H62 H66:H74 H78:H79 H82:H83 H85:H86 H89:H91 H97:H109 H111:H112 H116 H118:H121 H124 H126 H130:H136 H138 H140:H141 H148 H154:H157 H159 H163 H165:H167 H173 H175:H178 H180:H181 H183 H186:H188 H191:H192 H194 H198 H204 H206 H208 H213:H215 H219:H225 H227:H228 H235:H239 H244 H247 H249:H250 H253 H257:H258 H262 H266:H269 H271 H277 H291 H299:H300 H304 H313 H317:H320 H337 H350 H352 H357 H360 H369:H370 H373 H376 H389 H392 H402 H405 H408 H412:H414 H420 H426 H434:H436 H438 H440 H442 H444 H451 H453:H454 H457 H464 H467 H472 H480:H483 H511 H522 H524:H525 H529 H543 H547 H559:H561 H564 H573 H575 H580 H589 H593 H596">
      <formula1>"Series B"</formula1>
    </dataValidation>
    <dataValidation type="list" allowBlank="1" showErrorMessage="1" sqref="E3:F3 E6:F6 E8:F8 E12:F13 E19:F19 E25:F25 E32:F32 E34:F35 E38:F38 E40:F44 E46:F47 E49:F50 E53:F53 E55:F55 E57:F57 E59:F62 E66:F72 E78:F79 E82:F83 E85:F86 E89:F91 E97:F109 E111:F112 F116 E118:F120 E124:F124 E126:F126 E130:F136 E138:F138 E140:F141 E144:F144 E148:F148 E154:F157 E159:F159 E161:F161 E163:F163 E165:F167 E173:F173 E175:F178 E180:F181 E183:F183 E186:F188 E191:F192 E194:F194 E198:F198 E204:F204 E206:F208 E213:F215 E219:F225 E227:F228 E235:F239 E244:F244 E249:F250 E253:F253 E257:F258 E262:F262 E266:F267 E269:F269 E271:F271 E277:F277 E291:F291 E299:F300 E304:F304 E313:F313 E317:F320 E324:F324 E337:F337 E350:F350 E352:F352 E357:F357 E360:F360 E369:F370 E373:F373 E376:F376 E389:F389 E392:F392 E402:F402 E405:F405 E408:F408 E412:F414 E418:F418 E420:F420 E426:F426 E434:F436 E438:F438 E440:F440 E442:F442 E444:F444 E451:F451 E453:F454 E457:F457 E464:F464 E467:F467 E472:F472 E480:F481 E483:F484 E486:F486 E496:F496 E505:F505 E511:F511 E522:F522 E524:F525 E529:F529 E543:F544 E559:F561 E564:F564 E569:F569 E573:F575 E586:F586 E593:F593 E596:F596">
      <formula1>"Seed"</formula1>
    </dataValidation>
    <dataValidation type="list" allowBlank="1" showErrorMessage="1" sqref="G6 G8 G12:G13 G19 G25 G32 G34:G35 G38 G40:G44 G46:G47 G49:G50 G53 G55 G57 G59:G62 G66:G72 G78:G79 G82:G83 G85:G86 G89:G91 G97:G109 G111:G112 G116 G118:G120 G124 G126 G130:G136 G138 G140:G141 G148 G154:G157 G159 G161 G163 G165:G167 G173 G175:G178 G180:G181 G183 G186:G188 G191:G192 G194 G198 G204 G206:G208 G213:G215 G219:G225 G227:G228 G235:G239 G244 G247 G249:G250 G253 G257:G258 G262 G266:G269 G271 G277 G291 G299:G300 G304 G307 G313 G317:G320 G331 G337 G350 G352 G357 G360 G365 G369:G370 G373 G376 G389 G392 G402 G405 G408 G412:G414 G420 G426 G434:G436 G438 G440 G442 G444 G451 G453:G454 G457 G464 G467 G472 G480:G481 G483:G484 G486 G505 G511 G522 G524:G525 G529 G547 G559:G561 G564 G573:G575 G580 G586 G589 G593 G596">
      <formula1>"Series A"</formula1>
    </dataValidation>
  </dataValidations>
  <hyperlinks>
    <hyperlink r:id="rId2" ref="B3"/>
    <hyperlink r:id="rId3" ref="B4"/>
    <hyperlink r:id="rId4" ref="B5"/>
    <hyperlink r:id="rId5" ref="B6"/>
    <hyperlink r:id="rId6" ref="B7"/>
    <hyperlink r:id="rId7" ref="B8"/>
    <hyperlink r:id="rId8" ref="Q8"/>
    <hyperlink r:id="rId9" ref="B9"/>
    <hyperlink r:id="rId10" ref="B10"/>
    <hyperlink r:id="rId11" ref="B11"/>
    <hyperlink r:id="rId12" ref="B12"/>
    <hyperlink r:id="rId13" ref="B13"/>
    <hyperlink r:id="rId14" ref="B14"/>
    <hyperlink r:id="rId15" ref="B15"/>
    <hyperlink r:id="rId16" ref="B16"/>
    <hyperlink r:id="rId17" ref="B17"/>
    <hyperlink r:id="rId18" ref="B18"/>
    <hyperlink r:id="rId19" ref="B19"/>
    <hyperlink r:id="rId20" ref="B20"/>
    <hyperlink r:id="rId21" ref="B21"/>
    <hyperlink r:id="rId22" ref="B22"/>
    <hyperlink r:id="rId23" ref="B23"/>
    <hyperlink r:id="rId24" ref="B24"/>
    <hyperlink r:id="rId25" ref="B25"/>
    <hyperlink r:id="rId26" ref="B26"/>
    <hyperlink r:id="rId27" ref="B27"/>
    <hyperlink r:id="rId28" ref="B28"/>
    <hyperlink r:id="rId29" ref="B29"/>
    <hyperlink r:id="rId30" ref="B30"/>
    <hyperlink r:id="rId31" ref="B31"/>
    <hyperlink r:id="rId32" ref="B32"/>
    <hyperlink r:id="rId33" ref="B33"/>
    <hyperlink r:id="rId34" ref="B34"/>
    <hyperlink r:id="rId35" ref="B35"/>
    <hyperlink r:id="rId36" ref="B36"/>
    <hyperlink r:id="rId37" ref="B37"/>
    <hyperlink r:id="rId38" ref="B38"/>
    <hyperlink r:id="rId39" ref="B39"/>
    <hyperlink r:id="rId40" ref="B40"/>
    <hyperlink r:id="rId41" ref="B41"/>
    <hyperlink r:id="rId42" ref="B42"/>
    <hyperlink r:id="rId43" ref="B43"/>
    <hyperlink r:id="rId44" ref="B44"/>
    <hyperlink r:id="rId45" ref="B45"/>
    <hyperlink r:id="rId46" ref="B46"/>
    <hyperlink r:id="rId47" ref="B47"/>
    <hyperlink r:id="rId48" ref="B48"/>
    <hyperlink r:id="rId49" ref="B49"/>
    <hyperlink r:id="rId50" ref="B50"/>
    <hyperlink r:id="rId51" ref="B51"/>
    <hyperlink r:id="rId52" ref="B52"/>
    <hyperlink r:id="rId53" ref="B53"/>
    <hyperlink r:id="rId54" ref="B54"/>
    <hyperlink r:id="rId55" ref="B55"/>
    <hyperlink r:id="rId56" ref="B56"/>
    <hyperlink r:id="rId57" ref="B57"/>
    <hyperlink r:id="rId58" ref="B58"/>
    <hyperlink r:id="rId59" ref="B59"/>
    <hyperlink r:id="rId60" ref="B60"/>
    <hyperlink r:id="rId61" ref="B61"/>
    <hyperlink r:id="rId62" ref="B62"/>
    <hyperlink r:id="rId63" ref="B63"/>
    <hyperlink r:id="rId64" ref="B64"/>
    <hyperlink r:id="rId65" ref="B65"/>
    <hyperlink r:id="rId66" ref="B66"/>
    <hyperlink r:id="rId67" ref="B67"/>
    <hyperlink r:id="rId68" ref="B68"/>
    <hyperlink r:id="rId69" ref="B69"/>
    <hyperlink r:id="rId70" ref="B71"/>
    <hyperlink r:id="rId71" ref="B72"/>
    <hyperlink r:id="rId72" ref="B73"/>
    <hyperlink r:id="rId73" ref="B75"/>
    <hyperlink r:id="rId74" ref="B76"/>
    <hyperlink r:id="rId75" ref="B77"/>
    <hyperlink r:id="rId76" ref="B78"/>
    <hyperlink r:id="rId77" ref="B79"/>
    <hyperlink r:id="rId78" ref="B80"/>
    <hyperlink r:id="rId79" ref="B81"/>
    <hyperlink r:id="rId80" ref="B82"/>
    <hyperlink r:id="rId81" ref="B83"/>
    <hyperlink r:id="rId82" ref="B84"/>
    <hyperlink r:id="rId83" ref="B85"/>
    <hyperlink r:id="rId84" ref="B86"/>
    <hyperlink r:id="rId85" ref="B87"/>
    <hyperlink r:id="rId86" ref="B88"/>
    <hyperlink r:id="rId87" ref="B89"/>
    <hyperlink r:id="rId88" ref="B90"/>
    <hyperlink r:id="rId89" ref="B91"/>
    <hyperlink r:id="rId90" ref="B92"/>
    <hyperlink r:id="rId91" ref="B93"/>
    <hyperlink r:id="rId92" ref="B94"/>
    <hyperlink r:id="rId93" ref="B95"/>
    <hyperlink r:id="rId94" ref="B96"/>
    <hyperlink r:id="rId95" ref="B97"/>
    <hyperlink r:id="rId96" ref="B98"/>
    <hyperlink r:id="rId97" ref="B99"/>
    <hyperlink r:id="rId98" ref="B100"/>
    <hyperlink r:id="rId99" ref="B101"/>
    <hyperlink r:id="rId100" ref="B102"/>
    <hyperlink r:id="rId101" ref="B103"/>
    <hyperlink r:id="rId102" ref="B104"/>
    <hyperlink r:id="rId103" ref="B105"/>
    <hyperlink r:id="rId104" ref="B106"/>
    <hyperlink r:id="rId105" ref="B107"/>
    <hyperlink r:id="rId106" ref="B108"/>
    <hyperlink r:id="rId107" ref="B109"/>
    <hyperlink r:id="rId108" ref="B110"/>
    <hyperlink r:id="rId109" ref="B111"/>
    <hyperlink r:id="rId110" ref="B112"/>
    <hyperlink r:id="rId111" ref="B113"/>
    <hyperlink r:id="rId112" location=".rub2m1:ui8m" ref="L113"/>
    <hyperlink r:id="rId113" ref="B114"/>
    <hyperlink r:id="rId114" ref="B115"/>
    <hyperlink r:id="rId115" ref="B116"/>
    <hyperlink r:id="rId116" ref="B117"/>
    <hyperlink r:id="rId117" ref="B118"/>
    <hyperlink r:id="rId118" ref="B119"/>
    <hyperlink r:id="rId119" ref="B120"/>
    <hyperlink r:id="rId120" ref="B121"/>
    <hyperlink r:id="rId121" ref="B122"/>
    <hyperlink r:id="rId122" ref="B123"/>
    <hyperlink r:id="rId123" ref="B124"/>
    <hyperlink r:id="rId124" ref="B125"/>
    <hyperlink r:id="rId125" ref="B126"/>
    <hyperlink r:id="rId126" ref="B127"/>
    <hyperlink r:id="rId127" ref="B128"/>
    <hyperlink r:id="rId128" ref="B129"/>
    <hyperlink r:id="rId129" ref="B130"/>
    <hyperlink r:id="rId130" ref="B131"/>
    <hyperlink r:id="rId131" ref="B132"/>
    <hyperlink r:id="rId132" ref="B133"/>
    <hyperlink r:id="rId133" ref="B134"/>
    <hyperlink r:id="rId134" ref="B135"/>
    <hyperlink r:id="rId135" ref="B136"/>
    <hyperlink r:id="rId136" ref="B137"/>
    <hyperlink r:id="rId137" ref="Q137"/>
    <hyperlink r:id="rId138" ref="B138"/>
    <hyperlink r:id="rId139" ref="B139"/>
    <hyperlink r:id="rId140" ref="B140"/>
    <hyperlink r:id="rId141" ref="B141"/>
    <hyperlink r:id="rId142" ref="B142"/>
    <hyperlink r:id="rId143" ref="B143"/>
    <hyperlink r:id="rId144" ref="B144"/>
    <hyperlink r:id="rId145" ref="B145"/>
    <hyperlink r:id="rId146" ref="B146"/>
    <hyperlink r:id="rId147" ref="B147"/>
    <hyperlink r:id="rId148" ref="B148"/>
    <hyperlink r:id="rId149" ref="B149"/>
    <hyperlink r:id="rId150" ref="B150"/>
    <hyperlink r:id="rId151" ref="B151"/>
    <hyperlink r:id="rId152" ref="B152"/>
    <hyperlink r:id="rId153" ref="B153"/>
    <hyperlink r:id="rId154" ref="B154"/>
    <hyperlink r:id="rId155" ref="B155"/>
    <hyperlink r:id="rId156" ref="B156"/>
    <hyperlink r:id="rId157" ref="B157"/>
    <hyperlink r:id="rId158" ref="B158"/>
    <hyperlink r:id="rId159" ref="B159"/>
    <hyperlink r:id="rId160" ref="B160"/>
    <hyperlink r:id="rId161" ref="B161"/>
    <hyperlink r:id="rId162" ref="B162"/>
    <hyperlink r:id="rId163" ref="B163"/>
    <hyperlink r:id="rId164" ref="B164"/>
    <hyperlink r:id="rId165" ref="B165"/>
    <hyperlink r:id="rId166" ref="B166"/>
    <hyperlink r:id="rId167" ref="B167"/>
    <hyperlink r:id="rId168" ref="B168"/>
    <hyperlink r:id="rId169" ref="B169"/>
    <hyperlink r:id="rId170" ref="B170"/>
    <hyperlink r:id="rId171" ref="B171"/>
    <hyperlink r:id="rId172" ref="B172"/>
    <hyperlink r:id="rId173" ref="B173"/>
    <hyperlink r:id="rId174" ref="B174"/>
    <hyperlink r:id="rId175" ref="B175"/>
    <hyperlink r:id="rId176" ref="B176"/>
    <hyperlink r:id="rId177" ref="B177"/>
    <hyperlink r:id="rId178" ref="B178"/>
    <hyperlink r:id="rId179" ref="B179"/>
    <hyperlink r:id="rId180" ref="B180"/>
    <hyperlink r:id="rId181" ref="B181"/>
    <hyperlink r:id="rId182" ref="B182"/>
    <hyperlink r:id="rId183" ref="B183"/>
    <hyperlink r:id="rId184" ref="B184"/>
    <hyperlink r:id="rId185" ref="B185"/>
    <hyperlink r:id="rId186" ref="B186"/>
    <hyperlink r:id="rId187" ref="B187"/>
    <hyperlink r:id="rId188" ref="B188"/>
    <hyperlink r:id="rId189" ref="B189"/>
    <hyperlink r:id="rId190" ref="B190"/>
    <hyperlink r:id="rId191" ref="B191"/>
    <hyperlink r:id="rId192" ref="B192"/>
    <hyperlink r:id="rId193" ref="B193"/>
    <hyperlink r:id="rId194" ref="B194"/>
    <hyperlink r:id="rId195" ref="B195"/>
    <hyperlink r:id="rId196" ref="B196"/>
    <hyperlink r:id="rId197" ref="B197"/>
    <hyperlink r:id="rId198" ref="B198"/>
    <hyperlink r:id="rId199" ref="B199"/>
    <hyperlink r:id="rId200" ref="B200"/>
    <hyperlink r:id="rId201" ref="B201"/>
    <hyperlink r:id="rId202" ref="B202"/>
    <hyperlink r:id="rId203" ref="B203"/>
    <hyperlink r:id="rId204" ref="B204"/>
    <hyperlink r:id="rId205" ref="B205"/>
    <hyperlink r:id="rId206" ref="L205"/>
    <hyperlink r:id="rId207" ref="B206"/>
    <hyperlink r:id="rId208" ref="B207"/>
    <hyperlink r:id="rId209" ref="B208"/>
    <hyperlink r:id="rId210" ref="B209"/>
    <hyperlink r:id="rId211" ref="B210"/>
    <hyperlink r:id="rId212" ref="B211"/>
    <hyperlink r:id="rId213" ref="B212"/>
    <hyperlink r:id="rId214" ref="B213"/>
    <hyperlink r:id="rId215" ref="B214"/>
    <hyperlink r:id="rId216" ref="B215"/>
    <hyperlink r:id="rId217" ref="B216"/>
    <hyperlink r:id="rId218" ref="B217"/>
    <hyperlink r:id="rId219" ref="B219"/>
    <hyperlink r:id="rId220" ref="B220"/>
    <hyperlink r:id="rId221" ref="B221"/>
    <hyperlink r:id="rId222" ref="B222"/>
    <hyperlink r:id="rId223" ref="B223"/>
    <hyperlink r:id="rId224" ref="B224"/>
    <hyperlink r:id="rId225" ref="B225"/>
    <hyperlink r:id="rId226" ref="B226"/>
    <hyperlink r:id="rId227" ref="B228"/>
    <hyperlink r:id="rId228" ref="B229"/>
    <hyperlink r:id="rId229" ref="B230"/>
    <hyperlink r:id="rId230" ref="B231"/>
    <hyperlink r:id="rId231" ref="B232"/>
    <hyperlink r:id="rId232" ref="B233"/>
    <hyperlink r:id="rId233" ref="B234"/>
    <hyperlink r:id="rId234" ref="B235"/>
    <hyperlink r:id="rId235" ref="B236"/>
    <hyperlink r:id="rId236" ref="B237"/>
    <hyperlink r:id="rId237" ref="B238"/>
    <hyperlink r:id="rId238" ref="B239"/>
    <hyperlink r:id="rId239" ref="B240"/>
    <hyperlink r:id="rId240" ref="B241"/>
    <hyperlink r:id="rId241" ref="B242"/>
    <hyperlink r:id="rId242" ref="B243"/>
    <hyperlink r:id="rId243" ref="B244"/>
    <hyperlink r:id="rId244" ref="B245"/>
    <hyperlink r:id="rId245" ref="B246"/>
    <hyperlink r:id="rId246" ref="L246"/>
    <hyperlink r:id="rId247" ref="B247"/>
    <hyperlink r:id="rId248" ref="B248"/>
    <hyperlink r:id="rId249" ref="B249"/>
    <hyperlink r:id="rId250" ref="B250"/>
    <hyperlink r:id="rId251" ref="B251"/>
    <hyperlink r:id="rId252" ref="B252"/>
    <hyperlink r:id="rId253" ref="B253"/>
    <hyperlink r:id="rId254" ref="B255"/>
    <hyperlink r:id="rId255" ref="B256"/>
    <hyperlink r:id="rId256" ref="B257"/>
    <hyperlink r:id="rId257" ref="B258"/>
    <hyperlink r:id="rId258" ref="B259"/>
    <hyperlink r:id="rId259" ref="B260"/>
    <hyperlink r:id="rId260" ref="B261"/>
    <hyperlink r:id="rId261" ref="B262"/>
    <hyperlink r:id="rId262" ref="B263"/>
    <hyperlink r:id="rId263" ref="B264"/>
    <hyperlink r:id="rId264" ref="B265"/>
    <hyperlink r:id="rId265" ref="B266"/>
    <hyperlink r:id="rId266" ref="B267"/>
    <hyperlink r:id="rId267" ref="B268"/>
    <hyperlink r:id="rId268" ref="B269"/>
    <hyperlink r:id="rId269" ref="B270"/>
    <hyperlink r:id="rId270" ref="B271"/>
    <hyperlink r:id="rId271" ref="B272"/>
    <hyperlink r:id="rId272" ref="B273"/>
    <hyperlink r:id="rId273" ref="B274"/>
    <hyperlink r:id="rId274" ref="B275"/>
    <hyperlink r:id="rId275" ref="B276"/>
    <hyperlink r:id="rId276" ref="B277"/>
    <hyperlink r:id="rId277" ref="B278"/>
    <hyperlink r:id="rId278" ref="B279"/>
    <hyperlink r:id="rId279" ref="B280"/>
    <hyperlink r:id="rId280" ref="B281"/>
    <hyperlink r:id="rId281" ref="B282"/>
    <hyperlink r:id="rId282" ref="B283"/>
    <hyperlink r:id="rId283" ref="B284"/>
    <hyperlink r:id="rId284" ref="B285"/>
    <hyperlink r:id="rId285" ref="B286"/>
    <hyperlink r:id="rId286" ref="B287"/>
    <hyperlink r:id="rId287" ref="B288"/>
    <hyperlink r:id="rId288" ref="B289"/>
    <hyperlink r:id="rId289" ref="B290"/>
    <hyperlink r:id="rId290" ref="B291"/>
    <hyperlink r:id="rId291" ref="B292"/>
    <hyperlink r:id="rId292" ref="B293"/>
    <hyperlink r:id="rId293" ref="B294"/>
    <hyperlink r:id="rId294" ref="B295"/>
    <hyperlink r:id="rId295" ref="B296"/>
    <hyperlink r:id="rId296" ref="B297"/>
    <hyperlink r:id="rId297" ref="B298"/>
    <hyperlink r:id="rId298" ref="B299"/>
    <hyperlink r:id="rId299" ref="B300"/>
    <hyperlink r:id="rId300" ref="B301"/>
    <hyperlink r:id="rId301" ref="B302"/>
    <hyperlink r:id="rId302" ref="B303"/>
    <hyperlink r:id="rId303" ref="B304"/>
    <hyperlink r:id="rId304" ref="B305"/>
    <hyperlink r:id="rId305" ref="B306"/>
    <hyperlink r:id="rId306" ref="B307"/>
    <hyperlink r:id="rId307" ref="B308"/>
    <hyperlink r:id="rId308" ref="B309"/>
    <hyperlink r:id="rId309" ref="B310"/>
    <hyperlink r:id="rId310" ref="B311"/>
    <hyperlink r:id="rId311" ref="B312"/>
    <hyperlink r:id="rId312" ref="B313"/>
    <hyperlink r:id="rId313" ref="B314"/>
    <hyperlink r:id="rId314" ref="B315"/>
    <hyperlink r:id="rId315" ref="B316"/>
    <hyperlink r:id="rId316" ref="B317"/>
    <hyperlink r:id="rId317" ref="B318"/>
    <hyperlink r:id="rId318" ref="B319"/>
    <hyperlink r:id="rId319" ref="B320"/>
    <hyperlink r:id="rId320" ref="B321"/>
    <hyperlink r:id="rId321" ref="B322"/>
    <hyperlink r:id="rId322" ref="B323"/>
    <hyperlink r:id="rId323" ref="B324"/>
    <hyperlink r:id="rId324" ref="B325"/>
    <hyperlink r:id="rId325" ref="B326"/>
    <hyperlink r:id="rId326" ref="B327"/>
    <hyperlink r:id="rId327" ref="B328"/>
    <hyperlink r:id="rId328" ref="B329"/>
    <hyperlink r:id="rId329" ref="B330"/>
    <hyperlink r:id="rId330" ref="B331"/>
    <hyperlink r:id="rId331" ref="B332"/>
    <hyperlink r:id="rId332" ref="B333"/>
    <hyperlink r:id="rId333" ref="A334"/>
    <hyperlink r:id="rId334" ref="B334"/>
    <hyperlink r:id="rId335" ref="B335"/>
    <hyperlink r:id="rId336" ref="B336"/>
    <hyperlink r:id="rId337" ref="B337"/>
    <hyperlink r:id="rId338" ref="B338"/>
    <hyperlink r:id="rId339" ref="B339"/>
    <hyperlink r:id="rId340" ref="B340"/>
    <hyperlink r:id="rId341" ref="B341"/>
    <hyperlink r:id="rId342" ref="B342"/>
    <hyperlink r:id="rId343" ref="B343"/>
    <hyperlink r:id="rId344" ref="B344"/>
    <hyperlink r:id="rId345" ref="B345"/>
    <hyperlink r:id="rId346" ref="B346"/>
    <hyperlink r:id="rId347" ref="B347"/>
    <hyperlink r:id="rId348" ref="B348"/>
    <hyperlink r:id="rId349" ref="B349"/>
    <hyperlink r:id="rId350" ref="B350"/>
    <hyperlink r:id="rId351" ref="B351"/>
    <hyperlink r:id="rId352" ref="B352"/>
    <hyperlink r:id="rId353" ref="B353"/>
    <hyperlink r:id="rId354" ref="B354"/>
    <hyperlink r:id="rId355" ref="B355"/>
    <hyperlink r:id="rId356" ref="B356"/>
    <hyperlink r:id="rId357" ref="B357"/>
    <hyperlink r:id="rId358" ref="B358"/>
    <hyperlink r:id="rId359" ref="B359"/>
    <hyperlink r:id="rId360" ref="B360"/>
    <hyperlink r:id="rId361" ref="B361"/>
    <hyperlink r:id="rId362" ref="B362"/>
    <hyperlink r:id="rId363" ref="B363"/>
    <hyperlink r:id="rId364" ref="B364"/>
    <hyperlink r:id="rId365" ref="B365"/>
    <hyperlink r:id="rId366" ref="B366"/>
    <hyperlink r:id="rId367" ref="B367"/>
    <hyperlink r:id="rId368" ref="B368"/>
    <hyperlink r:id="rId369" ref="B369"/>
    <hyperlink r:id="rId370" ref="B370"/>
    <hyperlink r:id="rId371" ref="B371"/>
    <hyperlink r:id="rId372" ref="B372"/>
    <hyperlink r:id="rId373" ref="B373"/>
    <hyperlink r:id="rId374" ref="B374"/>
    <hyperlink r:id="rId375" ref="B375"/>
    <hyperlink r:id="rId376" ref="B376"/>
    <hyperlink r:id="rId377" ref="B377"/>
    <hyperlink r:id="rId378" ref="B378"/>
    <hyperlink r:id="rId379" ref="B379"/>
    <hyperlink r:id="rId380" ref="B380"/>
    <hyperlink r:id="rId381" ref="B381"/>
    <hyperlink r:id="rId382" ref="B382"/>
    <hyperlink r:id="rId383" ref="B383"/>
    <hyperlink r:id="rId384" ref="B384"/>
    <hyperlink r:id="rId385" ref="B385"/>
    <hyperlink r:id="rId386" ref="B386"/>
    <hyperlink r:id="rId387" ref="B387"/>
    <hyperlink r:id="rId388" ref="B388"/>
    <hyperlink r:id="rId389" ref="B389"/>
    <hyperlink r:id="rId390" ref="B391"/>
    <hyperlink r:id="rId391" ref="B392"/>
    <hyperlink r:id="rId392" ref="B393"/>
    <hyperlink r:id="rId393" ref="B394"/>
    <hyperlink r:id="rId394" ref="B395"/>
    <hyperlink r:id="rId395" ref="B396"/>
    <hyperlink r:id="rId396" ref="B397"/>
    <hyperlink r:id="rId397" ref="B398"/>
    <hyperlink r:id="rId398" ref="B399"/>
    <hyperlink r:id="rId399" ref="B400"/>
    <hyperlink r:id="rId400" ref="B401"/>
    <hyperlink r:id="rId401" ref="B402"/>
    <hyperlink r:id="rId402" ref="B403"/>
    <hyperlink r:id="rId403" ref="B404"/>
    <hyperlink r:id="rId404" ref="B405"/>
    <hyperlink r:id="rId405" ref="B406"/>
    <hyperlink r:id="rId406" ref="B407"/>
    <hyperlink r:id="rId407" ref="B408"/>
    <hyperlink r:id="rId408" ref="B409"/>
    <hyperlink r:id="rId409" ref="B410"/>
    <hyperlink r:id="rId410" ref="B411"/>
    <hyperlink r:id="rId411" ref="B412"/>
    <hyperlink r:id="rId412" ref="B413"/>
    <hyperlink r:id="rId413" ref="B414"/>
    <hyperlink r:id="rId414" ref="B415"/>
    <hyperlink r:id="rId415" ref="B416"/>
    <hyperlink r:id="rId416" ref="B417"/>
    <hyperlink r:id="rId417" ref="B418"/>
    <hyperlink r:id="rId418" ref="B419"/>
    <hyperlink r:id="rId419" ref="B420"/>
    <hyperlink r:id="rId420" ref="B421"/>
    <hyperlink r:id="rId421" ref="B422"/>
    <hyperlink r:id="rId422" ref="B423"/>
    <hyperlink r:id="rId423" ref="B424"/>
    <hyperlink r:id="rId424" ref="B425"/>
    <hyperlink r:id="rId425" ref="B426"/>
    <hyperlink r:id="rId426" ref="B427"/>
    <hyperlink r:id="rId427" ref="B428"/>
    <hyperlink r:id="rId428" ref="B429"/>
    <hyperlink r:id="rId429" ref="B430"/>
    <hyperlink r:id="rId430" ref="B431"/>
    <hyperlink r:id="rId431" ref="B432"/>
    <hyperlink r:id="rId432" ref="B433"/>
    <hyperlink r:id="rId433" ref="B434"/>
    <hyperlink r:id="rId434" ref="B435"/>
    <hyperlink r:id="rId435" ref="B436"/>
    <hyperlink r:id="rId436" ref="B437"/>
    <hyperlink r:id="rId437" ref="B438"/>
    <hyperlink r:id="rId438" ref="B439"/>
    <hyperlink r:id="rId439" ref="B440"/>
    <hyperlink r:id="rId440" ref="B441"/>
    <hyperlink r:id="rId441" ref="B442"/>
    <hyperlink r:id="rId442" ref="B443"/>
    <hyperlink r:id="rId443" ref="B444"/>
    <hyperlink r:id="rId444" ref="B445"/>
    <hyperlink r:id="rId445" ref="B446"/>
    <hyperlink r:id="rId446" ref="B447"/>
    <hyperlink r:id="rId447" ref="B448"/>
    <hyperlink r:id="rId448" ref="B449"/>
    <hyperlink r:id="rId449" ref="B450"/>
    <hyperlink r:id="rId450" ref="B451"/>
    <hyperlink r:id="rId451" ref="B452"/>
    <hyperlink r:id="rId452" ref="B453"/>
    <hyperlink r:id="rId453" ref="B454"/>
    <hyperlink r:id="rId454" ref="B455"/>
    <hyperlink r:id="rId455" ref="B456"/>
    <hyperlink r:id="rId456" ref="B457"/>
    <hyperlink r:id="rId457" ref="B458"/>
    <hyperlink r:id="rId458" ref="B459"/>
    <hyperlink r:id="rId459" ref="B460"/>
    <hyperlink r:id="rId460" ref="B461"/>
    <hyperlink r:id="rId461" ref="B462"/>
    <hyperlink r:id="rId462" ref="B463"/>
    <hyperlink r:id="rId463" ref="B464"/>
    <hyperlink r:id="rId464" ref="B465"/>
    <hyperlink r:id="rId465" ref="B466"/>
    <hyperlink r:id="rId466" ref="B467"/>
    <hyperlink r:id="rId467" ref="B468"/>
    <hyperlink r:id="rId468" ref="B469"/>
    <hyperlink r:id="rId469" ref="B470"/>
    <hyperlink r:id="rId470" ref="B471"/>
    <hyperlink r:id="rId471" ref="B472"/>
    <hyperlink r:id="rId472" ref="B473"/>
    <hyperlink r:id="rId473" ref="B475"/>
    <hyperlink r:id="rId474" ref="B476"/>
    <hyperlink r:id="rId475" ref="B477"/>
    <hyperlink r:id="rId476" ref="B478"/>
    <hyperlink r:id="rId477" ref="B479"/>
    <hyperlink r:id="rId478" ref="B480"/>
    <hyperlink r:id="rId479" ref="B481"/>
    <hyperlink r:id="rId480" ref="B482"/>
    <hyperlink r:id="rId481" ref="B483"/>
    <hyperlink r:id="rId482" ref="B484"/>
    <hyperlink r:id="rId483" ref="B485"/>
    <hyperlink r:id="rId484" ref="B486"/>
    <hyperlink r:id="rId485" ref="B487"/>
    <hyperlink r:id="rId486" ref="B488"/>
    <hyperlink r:id="rId487" ref="B489"/>
    <hyperlink r:id="rId488" ref="B490"/>
    <hyperlink r:id="rId489" ref="B491"/>
    <hyperlink r:id="rId490" ref="B492"/>
    <hyperlink r:id="rId491" ref="B493"/>
    <hyperlink r:id="rId492" ref="B494"/>
    <hyperlink r:id="rId493" ref="B495"/>
    <hyperlink r:id="rId494" ref="B496"/>
    <hyperlink r:id="rId495" ref="B497"/>
    <hyperlink r:id="rId496" ref="B498"/>
    <hyperlink r:id="rId497" ref="B499"/>
    <hyperlink r:id="rId498" ref="B500"/>
    <hyperlink r:id="rId499" ref="B501"/>
    <hyperlink r:id="rId500" ref="B502"/>
    <hyperlink r:id="rId501" ref="B503"/>
    <hyperlink r:id="rId502" ref="B504"/>
    <hyperlink r:id="rId503" ref="B505"/>
    <hyperlink r:id="rId504" ref="B506"/>
    <hyperlink r:id="rId505" ref="B507"/>
    <hyperlink r:id="rId506" ref="B508"/>
    <hyperlink r:id="rId507" ref="B509"/>
    <hyperlink r:id="rId508" ref="B510"/>
    <hyperlink r:id="rId509" ref="B511"/>
    <hyperlink r:id="rId510" ref="B512"/>
    <hyperlink r:id="rId511" ref="B513"/>
    <hyperlink r:id="rId512" ref="B514"/>
    <hyperlink r:id="rId513" ref="B515"/>
    <hyperlink r:id="rId514" ref="B516"/>
    <hyperlink r:id="rId515" ref="B517"/>
    <hyperlink r:id="rId516" ref="B518"/>
    <hyperlink r:id="rId517" ref="B519"/>
    <hyperlink r:id="rId518" ref="B520"/>
    <hyperlink r:id="rId519" ref="B521"/>
    <hyperlink r:id="rId520" ref="B522"/>
    <hyperlink r:id="rId521" ref="B523"/>
    <hyperlink r:id="rId522" ref="B524"/>
    <hyperlink r:id="rId523" ref="B525"/>
    <hyperlink r:id="rId524" ref="B526"/>
    <hyperlink r:id="rId525" ref="B528"/>
    <hyperlink r:id="rId526" ref="B529"/>
    <hyperlink r:id="rId527" ref="B530"/>
    <hyperlink r:id="rId528" ref="B531"/>
    <hyperlink r:id="rId529" ref="B532"/>
    <hyperlink r:id="rId530" ref="B533"/>
    <hyperlink r:id="rId531" ref="B534"/>
    <hyperlink r:id="rId532" ref="B535"/>
    <hyperlink r:id="rId533" ref="B536"/>
    <hyperlink r:id="rId534" ref="B537"/>
    <hyperlink r:id="rId535" ref="B538"/>
    <hyperlink r:id="rId536" ref="B539"/>
    <hyperlink r:id="rId537" ref="B540"/>
    <hyperlink r:id="rId538" ref="B541"/>
    <hyperlink r:id="rId539" ref="B542"/>
    <hyperlink r:id="rId540" ref="B544"/>
    <hyperlink r:id="rId541" ref="B546"/>
    <hyperlink r:id="rId542" ref="B547"/>
    <hyperlink r:id="rId543" ref="B548"/>
    <hyperlink r:id="rId544" ref="B549"/>
    <hyperlink r:id="rId545" ref="B550"/>
    <hyperlink r:id="rId546" ref="B551"/>
    <hyperlink r:id="rId547" ref="B552"/>
    <hyperlink r:id="rId548" ref="B553"/>
    <hyperlink r:id="rId549" ref="B554"/>
    <hyperlink r:id="rId550" ref="B555"/>
    <hyperlink r:id="rId551" ref="B556"/>
    <hyperlink r:id="rId552" ref="B557"/>
    <hyperlink r:id="rId553" ref="B558"/>
    <hyperlink r:id="rId554" ref="B559"/>
    <hyperlink r:id="rId555" ref="B560"/>
    <hyperlink r:id="rId556" ref="B561"/>
    <hyperlink r:id="rId557" ref="B563"/>
    <hyperlink r:id="rId558" ref="B564"/>
    <hyperlink r:id="rId559" ref="B565"/>
    <hyperlink r:id="rId560" ref="B566"/>
    <hyperlink r:id="rId561" ref="B567"/>
    <hyperlink r:id="rId562" ref="B568"/>
    <hyperlink r:id="rId563" ref="B569"/>
    <hyperlink r:id="rId564" ref="B570"/>
    <hyperlink r:id="rId565" ref="B571"/>
    <hyperlink r:id="rId566" ref="B572"/>
    <hyperlink r:id="rId567" ref="B573"/>
    <hyperlink r:id="rId568" ref="B574"/>
    <hyperlink r:id="rId569" ref="B575"/>
    <hyperlink r:id="rId570" ref="B576"/>
    <hyperlink r:id="rId571" ref="B577"/>
    <hyperlink r:id="rId572" ref="B578"/>
    <hyperlink r:id="rId573" ref="B579"/>
    <hyperlink r:id="rId574" ref="B580"/>
    <hyperlink r:id="rId575" ref="B581"/>
    <hyperlink r:id="rId576" ref="B582"/>
    <hyperlink r:id="rId577" ref="B583"/>
    <hyperlink r:id="rId578" ref="B584"/>
    <hyperlink r:id="rId579" ref="B585"/>
    <hyperlink r:id="rId580" ref="B586"/>
    <hyperlink r:id="rId581" ref="B587"/>
    <hyperlink r:id="rId582" ref="B588"/>
    <hyperlink r:id="rId583" ref="B589"/>
    <hyperlink r:id="rId584" ref="B590"/>
    <hyperlink r:id="rId585" ref="B591"/>
    <hyperlink r:id="rId586" ref="B592"/>
    <hyperlink r:id="rId587" ref="B593"/>
    <hyperlink r:id="rId588" ref="B594"/>
    <hyperlink r:id="rId589" ref="B595"/>
    <hyperlink r:id="rId590" ref="B596"/>
    <hyperlink r:id="rId591" ref="B597"/>
    <hyperlink r:id="rId592" ref="B598"/>
    <hyperlink r:id="rId593" ref="B599"/>
    <hyperlink r:id="rId594" ref="B600"/>
    <hyperlink r:id="rId595" ref="B601"/>
  </hyperlinks>
  <drawing r:id="rId596"/>
  <legacyDrawing r:id="rId597"/>
</worksheet>
</file>